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4" yWindow="65524" windowWidth="20172" windowHeight="11292" firstSheet="8" activeTab="8"/>
  </bookViews>
  <sheets>
    <sheet name="RU_BUDGET_FOZZ-кatedri )" sheetId="1" r:id="rId1"/>
    <sheet name="RU_BUDGET_UF-кatedri )" sheetId="2" r:id="rId2"/>
    <sheet name="RU_BUDGET_FPNO-katedri" sheetId="3" r:id="rId3"/>
    <sheet name="RU_BUDGET_FBM-кatedri )" sheetId="4" r:id="rId4"/>
    <sheet name="RU_BUDGET_ЕАА-кatedri )" sheetId="5" r:id="rId5"/>
    <sheet name="RU-BUDGET_TF_katedri" sheetId="6" r:id="rId6"/>
    <sheet name="RU_BUDGET_AIF_katedri" sheetId="7" r:id="rId7"/>
    <sheet name="RU_BUDGET_MTF_katedri" sheetId="8" r:id="rId8"/>
    <sheet name="RU_BUDGET_FAKULTETI_2020" sheetId="9" r:id="rId9"/>
  </sheets>
  <externalReferences>
    <externalReference r:id="rId12"/>
  </externalReferences>
  <definedNames>
    <definedName name="година">'[1]@'!$C$1</definedName>
    <definedName name="ПланОтчет">'[1]@'!$B$1</definedName>
    <definedName name="ЧЕ_МТФ_ДЯЛ">'[1]Щат'!$D$20</definedName>
    <definedName name="ЧЕ_ЮФ_ДЯЛ">'[1]Щат'!$D$21</definedName>
  </definedNames>
  <calcPr fullCalcOnLoad="1"/>
</workbook>
</file>

<file path=xl/comments1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PMihajlova</author>
  </authors>
  <commentList>
    <comment ref="B14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PMihajlova</author>
  </authors>
  <commentList>
    <comment ref="B12" authorId="0">
      <text>
        <r>
          <rPr>
            <sz val="8"/>
            <rFont val="Tahoma"/>
            <family val="2"/>
          </rPr>
          <t>Разходите се попълват по функции 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<sst xmlns="http://schemas.openxmlformats.org/spreadsheetml/2006/main" count="532" uniqueCount="101">
  <si>
    <t xml:space="preserve"> 1.2.</t>
  </si>
  <si>
    <t>02-00</t>
  </si>
  <si>
    <t xml:space="preserve"> 1.5.</t>
  </si>
  <si>
    <t xml:space="preserve"> 1.8.</t>
  </si>
  <si>
    <t xml:space="preserve"> 2.</t>
  </si>
  <si>
    <t xml:space="preserve"> 2.7.</t>
  </si>
  <si>
    <t>36-00</t>
  </si>
  <si>
    <t>02</t>
  </si>
  <si>
    <t xml:space="preserve">  Други възнаграждения и плащания за персонала</t>
  </si>
  <si>
    <t xml:space="preserve">  Издръжка</t>
  </si>
  <si>
    <t>Щатни бройки</t>
  </si>
  <si>
    <t>00-01</t>
  </si>
  <si>
    <t xml:space="preserve">   по трудови правоотношения</t>
  </si>
  <si>
    <t>00-02</t>
  </si>
  <si>
    <t>Средногодишни щатни бройки</t>
  </si>
  <si>
    <t>00-04</t>
  </si>
  <si>
    <t>00-05</t>
  </si>
  <si>
    <t>Средна годишна брутна заплата</t>
  </si>
  <si>
    <t>00-07</t>
  </si>
  <si>
    <t>00-08</t>
  </si>
  <si>
    <t>Средногодишен приравнен брой учащи във ВУ, финансирани по норматив за издръжка на обучението</t>
  </si>
  <si>
    <t>00-17</t>
  </si>
  <si>
    <t>61-09</t>
  </si>
  <si>
    <t>04</t>
  </si>
  <si>
    <t xml:space="preserve">          П О К А З А Т Е Л И                                                                                            в лева</t>
  </si>
  <si>
    <t>№</t>
  </si>
  <si>
    <t>§§</t>
  </si>
  <si>
    <t>IV.БЮДЖЕТНО САЛДО (+)(-) / (І. - ІІ. + ІІІ.)</t>
  </si>
  <si>
    <t>Натурални показатели</t>
  </si>
  <si>
    <t>д/ст 1162   НФНИ</t>
  </si>
  <si>
    <t>д/ст 162-   МП/НФНИ</t>
  </si>
  <si>
    <t>СЕС и ДМП</t>
  </si>
  <si>
    <t xml:space="preserve">   СО-Рз</t>
  </si>
  <si>
    <t>Всичко- УД- 341</t>
  </si>
  <si>
    <t>д/ст 162  НИС</t>
  </si>
  <si>
    <t>Бюджет 2017 г.- Общо</t>
  </si>
  <si>
    <t>д/ст 162-   МП/НФНИ-РУ</t>
  </si>
  <si>
    <t>ВСИЧКО  д/ст 162</t>
  </si>
  <si>
    <t>Международни и национални проекти - СЕС</t>
  </si>
  <si>
    <t>МТФ</t>
  </si>
  <si>
    <t>АИФ</t>
  </si>
  <si>
    <t>ТФ</t>
  </si>
  <si>
    <t>ФЕЕА</t>
  </si>
  <si>
    <t>ФБМ</t>
  </si>
  <si>
    <t>ФПНО</t>
  </si>
  <si>
    <t>ЮФ</t>
  </si>
  <si>
    <t>ФОЗЗГ</t>
  </si>
  <si>
    <t>01-01        05-00</t>
  </si>
  <si>
    <t xml:space="preserve">3.Вътрешни трансфери в системата на ДВУ                                    (§61-09 )   (- )   </t>
  </si>
  <si>
    <t>10-00;          19-00</t>
  </si>
  <si>
    <t>(съгласно чл. 90    от Закона за висшето образование)</t>
  </si>
  <si>
    <t xml:space="preserve"> БЮДЖЕТ  НА  РУСЕНСКИЯ  УНИВЕРСИТЕТ "А.КЪНЧЕВ"  НА ОСНОВНИТЕ ЗВЕНА - ФАКУЛТЕТИ   ЗА   2017 ГОДИНА</t>
  </si>
  <si>
    <t>24-00;   32-30</t>
  </si>
  <si>
    <t xml:space="preserve">Приходи от продажба на услуги, стоки   и   продукция(§24-04 )                                                                                                                                                                                             Получени трансфери от РБ за ДВУ (§32-30 ) </t>
  </si>
  <si>
    <t>Други неданъчни приходи  (за катедри - приходи от отчисления по НИС и други дейности, вкл. от магистри и собствено финанасиране на докторанти)</t>
  </si>
  <si>
    <t xml:space="preserve">I.СОБСТВЕНИ ПРИХОДИ И ПРИХОДИ ОТ ТРАНСФЕРИ(субсидии от държавния бюджет за ДВУ) </t>
  </si>
  <si>
    <t>II. РАЗХОДИ</t>
  </si>
  <si>
    <t xml:space="preserve">Заплати и възнаграждения на персонала нает
по трудови правоотношения(§01-01 )                                          -Задължителни осигурителнивноски от работодателя(§05-00 )            </t>
  </si>
  <si>
    <t>`</t>
  </si>
  <si>
    <t>Технология на машиностроенето и металорежещи  машини(ТММРМ)</t>
  </si>
  <si>
    <t>КАТЕДРИ</t>
  </si>
  <si>
    <t>Материалознание и технология на материалите(МТМ)</t>
  </si>
  <si>
    <t>Техническа механика(ТМ)</t>
  </si>
  <si>
    <t>Чужди езици(ЧЕ)</t>
  </si>
  <si>
    <t>Земеделска техника(ЗТ)</t>
  </si>
  <si>
    <t>Промишлен дизайн(ПД)</t>
  </si>
  <si>
    <t>Топлотехника , хидравлика и екология(ТХЕ)</t>
  </si>
  <si>
    <t>Ремонт, надеждност,механизми, машини, логистични и химични технологии(РНМЛХТ)</t>
  </si>
  <si>
    <t>Двигатели и транспорт-на техника (ДТТ)</t>
  </si>
  <si>
    <t>Машино-знание, машинни елементи и инженерна графика (ММЕИГ)</t>
  </si>
  <si>
    <t xml:space="preserve"> Транспорт (Т)</t>
  </si>
  <si>
    <t>Физика (Ф)</t>
  </si>
  <si>
    <t>Физическо възпитание и спорт (ФВС)</t>
  </si>
  <si>
    <t xml:space="preserve">Приходи от продажба на услуги, стоки   и   продукция(§24-04 )        Получени трансфери от РБ за ДВУ (§32-30 )                                                                                                                                                                        </t>
  </si>
  <si>
    <t>24-00; 32-30</t>
  </si>
  <si>
    <t>Контрола-Табл. Точка 1</t>
  </si>
  <si>
    <t>Разлика</t>
  </si>
  <si>
    <t>Електро-снабдява-не и електро-обзавеж-дане (ЕСЕО)</t>
  </si>
  <si>
    <t>Компютър-ни системи и технологии (КСТ)</t>
  </si>
  <si>
    <t xml:space="preserve"> Теле-комуни-кации (Телк)</t>
  </si>
  <si>
    <t>Автоматика и мехатроника (АМ)</t>
  </si>
  <si>
    <t>Електро-ника (Е)</t>
  </si>
  <si>
    <t>Теоретич-на и измерва-телна електро-техника (ТИЕ)</t>
  </si>
  <si>
    <t xml:space="preserve">Приходи от продажба на услуги, стоки   и   продукция(§24-04 ) , Получени трансфери от РБ за ДВУ (§32-30 )                                                                                                                                                                                           </t>
  </si>
  <si>
    <t>Мениджмънт и бизнес развитие (МБР)</t>
  </si>
  <si>
    <t>Европеисти-ка и международ-ни отношения (ЕМО)</t>
  </si>
  <si>
    <t>Икономика (И)</t>
  </si>
  <si>
    <t>Матема-тика (М)</t>
  </si>
  <si>
    <t>Приложна математика и статистика (ПМС)</t>
  </si>
  <si>
    <t>Педагоги-ка, психо-логия и история (ППИ)</t>
  </si>
  <si>
    <t>Български език, литерату-ра и изкуства (БЕЛИ)</t>
  </si>
  <si>
    <t>Информа-тика и информа-ционни технологии (ИИТ)</t>
  </si>
  <si>
    <t>КОНТРОЛА</t>
  </si>
  <si>
    <t>Публично правни науки (ППН)</t>
  </si>
  <si>
    <t xml:space="preserve"> Частно правни науки (ЧПН)</t>
  </si>
  <si>
    <t>Наказателно правни науки (НПН)</t>
  </si>
  <si>
    <t xml:space="preserve"> Здравни грижи (ЗГ)</t>
  </si>
  <si>
    <t>Обществе- но здраве и социални дейности (ОЗСД)</t>
  </si>
  <si>
    <t xml:space="preserve">                                       П О К А З А Т Е Л И                                           в лева</t>
  </si>
  <si>
    <t>ФВ</t>
  </si>
  <si>
    <t xml:space="preserve"> БЮДЖЕТ  НА  РУСЕНСКИЯ  УНИВЕРСИТЕТ "А.КЪНЧЕВ"  НА ОСНОВНИТЕ ЗВЕНА - ФАКУЛТЕТИ   ЗА   2020 ГОДИНА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</si>
</sst>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d\-mmm\-yy"/>
    <numFmt numFmtId="181" formatCode="0.0_)"/>
    <numFmt numFmtId="182" formatCode="0_)"/>
    <numFmt numFmtId="183" formatCode="0.0"/>
    <numFmt numFmtId="184" formatCode="0.000"/>
    <numFmt numFmtId="185" formatCode="0.0000"/>
    <numFmt numFmtId="186" formatCode="0.0%"/>
    <numFmt numFmtId="187" formatCode="0.000%"/>
    <numFmt numFmtId="188" formatCode="0.0000%"/>
    <numFmt numFmtId="189" formatCode="#,##0.0"/>
    <numFmt numFmtId="190" formatCode="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 ;\-#,##0.00\ "/>
    <numFmt numFmtId="196" formatCode="#,##0_ ;[Red]\-#,##0\ "/>
    <numFmt numFmtId="197" formatCode="#,##0_ ;\-#,##0\ "/>
  </numFmts>
  <fonts count="55">
    <font>
      <sz val="10"/>
      <name val="Arial"/>
      <family val="0"/>
    </font>
    <font>
      <sz val="8"/>
      <name val="Tahoma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2"/>
      <color indexed="8"/>
      <name val="Arial Cyr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 CYR"/>
      <family val="2"/>
    </font>
    <font>
      <b/>
      <sz val="14"/>
      <name val="Arial CYR"/>
      <family val="0"/>
    </font>
    <font>
      <sz val="14"/>
      <name val="Arial CYR"/>
      <family val="2"/>
    </font>
    <font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vertical="top"/>
      <protection/>
    </xf>
    <xf numFmtId="0" fontId="3" fillId="0" borderId="0" xfId="0" applyFont="1" applyAlignment="1">
      <alignment/>
    </xf>
    <xf numFmtId="0" fontId="5" fillId="33" borderId="10" xfId="0" applyFont="1" applyFill="1" applyBorder="1" applyAlignment="1" applyProtection="1">
      <alignment vertical="top"/>
      <protection/>
    </xf>
    <xf numFmtId="0" fontId="2" fillId="34" borderId="11" xfId="0" applyFont="1" applyFill="1" applyBorder="1" applyAlignment="1" applyProtection="1">
      <alignment vertical="top"/>
      <protection/>
    </xf>
    <xf numFmtId="0" fontId="4" fillId="0" borderId="12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 quotePrefix="1">
      <alignment horizontal="left" vertical="top"/>
      <protection/>
    </xf>
    <xf numFmtId="0" fontId="5" fillId="0" borderId="11" xfId="0" applyFont="1" applyFill="1" applyBorder="1" applyAlignment="1" applyProtection="1">
      <alignment vertical="top"/>
      <protection/>
    </xf>
    <xf numFmtId="0" fontId="2" fillId="0" borderId="13" xfId="0" applyFont="1" applyFill="1" applyBorder="1" applyAlignment="1" applyProtection="1">
      <alignment vertical="top"/>
      <protection/>
    </xf>
    <xf numFmtId="181" fontId="5" fillId="0" borderId="11" xfId="0" applyNumberFormat="1" applyFont="1" applyFill="1" applyBorder="1" applyAlignment="1" applyProtection="1" quotePrefix="1">
      <alignment horizontal="left" vertical="top"/>
      <protection/>
    </xf>
    <xf numFmtId="181" fontId="3" fillId="0" borderId="10" xfId="0" applyNumberFormat="1" applyFont="1" applyFill="1" applyBorder="1" applyAlignment="1" applyProtection="1" quotePrefix="1">
      <alignment horizontal="left" vertical="top"/>
      <protection/>
    </xf>
    <xf numFmtId="0" fontId="5" fillId="0" borderId="12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 quotePrefix="1">
      <alignment horizontal="left" vertical="top" wrapText="1"/>
      <protection/>
    </xf>
    <xf numFmtId="0" fontId="2" fillId="0" borderId="15" xfId="0" applyFont="1" applyFill="1" applyBorder="1" applyAlignment="1" applyProtection="1">
      <alignment vertical="top"/>
      <protection/>
    </xf>
    <xf numFmtId="0" fontId="2" fillId="0" borderId="16" xfId="0" applyFont="1" applyFill="1" applyBorder="1" applyAlignment="1" applyProtection="1" quotePrefix="1">
      <alignment horizontal="left" vertical="top" wrapText="1"/>
      <protection/>
    </xf>
    <xf numFmtId="0" fontId="2" fillId="0" borderId="17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vertical="top"/>
      <protection/>
    </xf>
    <xf numFmtId="0" fontId="4" fillId="0" borderId="19" xfId="0" applyFont="1" applyFill="1" applyBorder="1" applyAlignment="1" applyProtection="1">
      <alignment horizontal="left" wrapText="1"/>
      <protection/>
    </xf>
    <xf numFmtId="3" fontId="0" fillId="0" borderId="0" xfId="0" applyNumberFormat="1" applyAlignment="1">
      <alignment/>
    </xf>
    <xf numFmtId="0" fontId="3" fillId="0" borderId="20" xfId="0" applyFont="1" applyBorder="1" applyAlignment="1">
      <alignment/>
    </xf>
    <xf numFmtId="3" fontId="7" fillId="35" borderId="21" xfId="0" applyNumberFormat="1" applyFont="1" applyFill="1" applyBorder="1" applyAlignment="1" applyProtection="1">
      <alignment/>
      <protection/>
    </xf>
    <xf numFmtId="0" fontId="3" fillId="35" borderId="22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35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ont="1" applyAlignment="1">
      <alignment/>
    </xf>
    <xf numFmtId="190" fontId="0" fillId="0" borderId="0" xfId="0" applyNumberFormat="1" applyBorder="1" applyAlignment="1">
      <alignment/>
    </xf>
    <xf numFmtId="0" fontId="2" fillId="0" borderId="26" xfId="0" applyFont="1" applyFill="1" applyBorder="1" applyAlignment="1" applyProtection="1" quotePrefix="1">
      <alignment horizontal="left" vertical="top" wrapText="1"/>
      <protection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35" borderId="0" xfId="0" applyFill="1" applyBorder="1" applyAlignment="1">
      <alignment horizontal="right"/>
    </xf>
    <xf numFmtId="3" fontId="7" fillId="36" borderId="27" xfId="0" applyNumberFormat="1" applyFont="1" applyFill="1" applyBorder="1" applyAlignment="1" applyProtection="1">
      <alignment/>
      <protection/>
    </xf>
    <xf numFmtId="0" fontId="3" fillId="36" borderId="27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3" fontId="7" fillId="36" borderId="11" xfId="0" applyNumberFormat="1" applyFont="1" applyFill="1" applyBorder="1" applyAlignment="1" applyProtection="1">
      <alignment/>
      <protection/>
    </xf>
    <xf numFmtId="0" fontId="3" fillId="36" borderId="11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3" fillId="36" borderId="31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3" fillId="36" borderId="33" xfId="0" applyFont="1" applyFill="1" applyBorder="1" applyAlignment="1">
      <alignment/>
    </xf>
    <xf numFmtId="0" fontId="0" fillId="36" borderId="30" xfId="0" applyFill="1" applyBorder="1" applyAlignment="1">
      <alignment/>
    </xf>
    <xf numFmtId="0" fontId="3" fillId="36" borderId="34" xfId="0" applyFont="1" applyFill="1" applyBorder="1" applyAlignment="1">
      <alignment/>
    </xf>
    <xf numFmtId="1" fontId="3" fillId="36" borderId="35" xfId="0" applyNumberFormat="1" applyFont="1" applyFill="1" applyBorder="1" applyAlignment="1">
      <alignment/>
    </xf>
    <xf numFmtId="0" fontId="0" fillId="36" borderId="29" xfId="0" applyFill="1" applyBorder="1" applyAlignment="1">
      <alignment horizontal="center"/>
    </xf>
    <xf numFmtId="3" fontId="7" fillId="36" borderId="18" xfId="0" applyNumberFormat="1" applyFont="1" applyFill="1" applyBorder="1" applyAlignment="1" applyProtection="1">
      <alignment/>
      <protection/>
    </xf>
    <xf numFmtId="0" fontId="0" fillId="36" borderId="18" xfId="0" applyFill="1" applyBorder="1" applyAlignment="1">
      <alignment/>
    </xf>
    <xf numFmtId="0" fontId="3" fillId="36" borderId="36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37" xfId="0" applyFont="1" applyFill="1" applyBorder="1" applyAlignment="1">
      <alignment/>
    </xf>
    <xf numFmtId="1" fontId="3" fillId="0" borderId="38" xfId="0" applyNumberFormat="1" applyFont="1" applyBorder="1" applyAlignment="1">
      <alignment/>
    </xf>
    <xf numFmtId="1" fontId="3" fillId="36" borderId="17" xfId="0" applyNumberFormat="1" applyFont="1" applyFill="1" applyBorder="1" applyAlignment="1">
      <alignment/>
    </xf>
    <xf numFmtId="3" fontId="3" fillId="35" borderId="39" xfId="0" applyNumberFormat="1" applyFont="1" applyFill="1" applyBorder="1" applyAlignment="1" applyProtection="1">
      <alignment/>
      <protection/>
    </xf>
    <xf numFmtId="3" fontId="3" fillId="36" borderId="34" xfId="0" applyNumberFormat="1" applyFont="1" applyFill="1" applyBorder="1" applyAlignment="1" applyProtection="1">
      <alignment/>
      <protection/>
    </xf>
    <xf numFmtId="3" fontId="3" fillId="36" borderId="4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41" xfId="0" applyFont="1" applyFill="1" applyBorder="1" applyAlignment="1" applyProtection="1">
      <alignment horizontal="left" vertical="top" wrapText="1"/>
      <protection/>
    </xf>
    <xf numFmtId="0" fontId="3" fillId="0" borderId="42" xfId="0" applyFont="1" applyFill="1" applyBorder="1" applyAlignment="1">
      <alignment/>
    </xf>
    <xf numFmtId="0" fontId="3" fillId="36" borderId="41" xfId="0" applyFont="1" applyFill="1" applyBorder="1" applyAlignment="1">
      <alignment/>
    </xf>
    <xf numFmtId="0" fontId="2" fillId="0" borderId="43" xfId="0" applyFont="1" applyFill="1" applyBorder="1" applyAlignment="1" applyProtection="1">
      <alignment horizontal="left" vertical="top" wrapText="1"/>
      <protection/>
    </xf>
    <xf numFmtId="0" fontId="3" fillId="0" borderId="44" xfId="0" applyFont="1" applyFill="1" applyBorder="1" applyAlignment="1">
      <alignment/>
    </xf>
    <xf numFmtId="0" fontId="3" fillId="36" borderId="44" xfId="0" applyFont="1" applyFill="1" applyBorder="1" applyAlignment="1">
      <alignment/>
    </xf>
    <xf numFmtId="0" fontId="3" fillId="36" borderId="45" xfId="0" applyFont="1" applyFill="1" applyBorder="1" applyAlignment="1">
      <alignment/>
    </xf>
    <xf numFmtId="0" fontId="9" fillId="37" borderId="27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9" fillId="38" borderId="41" xfId="0" applyFont="1" applyFill="1" applyBorder="1" applyAlignment="1">
      <alignment horizontal="center"/>
    </xf>
    <xf numFmtId="0" fontId="9" fillId="38" borderId="42" xfId="0" applyFont="1" applyFill="1" applyBorder="1" applyAlignment="1">
      <alignment horizontal="center"/>
    </xf>
    <xf numFmtId="0" fontId="9" fillId="39" borderId="24" xfId="0" applyFont="1" applyFill="1" applyBorder="1" applyAlignment="1">
      <alignment horizontal="center"/>
    </xf>
    <xf numFmtId="0" fontId="9" fillId="38" borderId="20" xfId="0" applyFont="1" applyFill="1" applyBorder="1" applyAlignment="1">
      <alignment horizontal="center"/>
    </xf>
    <xf numFmtId="3" fontId="11" fillId="37" borderId="27" xfId="0" applyNumberFormat="1" applyFont="1" applyFill="1" applyBorder="1" applyAlignment="1" applyProtection="1">
      <alignment/>
      <protection/>
    </xf>
    <xf numFmtId="3" fontId="11" fillId="38" borderId="27" xfId="0" applyNumberFormat="1" applyFont="1" applyFill="1" applyBorder="1" applyAlignment="1" applyProtection="1">
      <alignment/>
      <protection/>
    </xf>
    <xf numFmtId="3" fontId="11" fillId="38" borderId="11" xfId="0" applyNumberFormat="1" applyFont="1" applyFill="1" applyBorder="1" applyAlignment="1" applyProtection="1">
      <alignment/>
      <protection/>
    </xf>
    <xf numFmtId="3" fontId="11" fillId="39" borderId="25" xfId="0" applyNumberFormat="1" applyFont="1" applyFill="1" applyBorder="1" applyAlignment="1" applyProtection="1">
      <alignment/>
      <protection/>
    </xf>
    <xf numFmtId="3" fontId="11" fillId="38" borderId="20" xfId="0" applyNumberFormat="1" applyFont="1" applyFill="1" applyBorder="1" applyAlignment="1" applyProtection="1">
      <alignment/>
      <protection/>
    </xf>
    <xf numFmtId="0" fontId="9" fillId="40" borderId="27" xfId="0" applyFont="1" applyFill="1" applyBorder="1" applyAlignment="1">
      <alignment/>
    </xf>
    <xf numFmtId="0" fontId="9" fillId="41" borderId="25" xfId="0" applyFont="1" applyFill="1" applyBorder="1" applyAlignment="1">
      <alignment/>
    </xf>
    <xf numFmtId="0" fontId="9" fillId="37" borderId="28" xfId="0" applyFont="1" applyFill="1" applyBorder="1" applyAlignment="1">
      <alignment/>
    </xf>
    <xf numFmtId="0" fontId="9" fillId="38" borderId="28" xfId="0" applyFont="1" applyFill="1" applyBorder="1" applyAlignment="1">
      <alignment/>
    </xf>
    <xf numFmtId="0" fontId="9" fillId="38" borderId="30" xfId="0" applyFont="1" applyFill="1" applyBorder="1" applyAlignment="1">
      <alignment/>
    </xf>
    <xf numFmtId="0" fontId="9" fillId="39" borderId="23" xfId="0" applyFont="1" applyFill="1" applyBorder="1" applyAlignment="1">
      <alignment/>
    </xf>
    <xf numFmtId="0" fontId="9" fillId="38" borderId="20" xfId="0" applyFont="1" applyFill="1" applyBorder="1" applyAlignment="1">
      <alignment/>
    </xf>
    <xf numFmtId="0" fontId="9" fillId="37" borderId="15" xfId="0" applyFont="1" applyFill="1" applyBorder="1" applyAlignment="1">
      <alignment/>
    </xf>
    <xf numFmtId="0" fontId="9" fillId="38" borderId="15" xfId="0" applyFont="1" applyFill="1" applyBorder="1" applyAlignment="1">
      <alignment/>
    </xf>
    <xf numFmtId="0" fontId="9" fillId="38" borderId="31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3" fontId="11" fillId="0" borderId="27" xfId="0" applyNumberFormat="1" applyFont="1" applyFill="1" applyBorder="1" applyAlignment="1" applyProtection="1">
      <alignment/>
      <protection locked="0"/>
    </xf>
    <xf numFmtId="0" fontId="9" fillId="40" borderId="19" xfId="0" applyFont="1" applyFill="1" applyBorder="1" applyAlignment="1">
      <alignment/>
    </xf>
    <xf numFmtId="0" fontId="9" fillId="38" borderId="29" xfId="0" applyFont="1" applyFill="1" applyBorder="1" applyAlignment="1">
      <alignment/>
    </xf>
    <xf numFmtId="0" fontId="9" fillId="40" borderId="36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9" fillId="41" borderId="37" xfId="0" applyFont="1" applyFill="1" applyBorder="1" applyAlignment="1">
      <alignment/>
    </xf>
    <xf numFmtId="0" fontId="9" fillId="37" borderId="18" xfId="0" applyFont="1" applyFill="1" applyBorder="1" applyAlignment="1">
      <alignment/>
    </xf>
    <xf numFmtId="0" fontId="9" fillId="38" borderId="18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27" xfId="0" applyFont="1" applyFill="1" applyBorder="1" applyAlignment="1">
      <alignment/>
    </xf>
    <xf numFmtId="0" fontId="9" fillId="39" borderId="25" xfId="0" applyFont="1" applyFill="1" applyBorder="1" applyAlignment="1">
      <alignment/>
    </xf>
    <xf numFmtId="0" fontId="9" fillId="38" borderId="25" xfId="0" applyFont="1" applyFill="1" applyBorder="1" applyAlignment="1">
      <alignment/>
    </xf>
    <xf numFmtId="0" fontId="9" fillId="38" borderId="32" xfId="0" applyFont="1" applyFill="1" applyBorder="1" applyAlignment="1">
      <alignment/>
    </xf>
    <xf numFmtId="0" fontId="9" fillId="39" borderId="46" xfId="0" applyFont="1" applyFill="1" applyBorder="1" applyAlignment="1">
      <alignment/>
    </xf>
    <xf numFmtId="0" fontId="9" fillId="38" borderId="46" xfId="0" applyFont="1" applyFill="1" applyBorder="1" applyAlignment="1">
      <alignment/>
    </xf>
    <xf numFmtId="0" fontId="9" fillId="37" borderId="29" xfId="0" applyFont="1" applyFill="1" applyBorder="1" applyAlignment="1">
      <alignment/>
    </xf>
    <xf numFmtId="3" fontId="9" fillId="37" borderId="15" xfId="0" applyNumberFormat="1" applyFont="1" applyFill="1" applyBorder="1" applyAlignment="1" applyProtection="1">
      <alignment/>
      <protection/>
    </xf>
    <xf numFmtId="3" fontId="9" fillId="38" borderId="15" xfId="0" applyNumberFormat="1" applyFont="1" applyFill="1" applyBorder="1" applyAlignment="1" applyProtection="1">
      <alignment/>
      <protection/>
    </xf>
    <xf numFmtId="3" fontId="9" fillId="38" borderId="31" xfId="0" applyNumberFormat="1" applyFont="1" applyFill="1" applyBorder="1" applyAlignment="1" applyProtection="1">
      <alignment/>
      <protection/>
    </xf>
    <xf numFmtId="3" fontId="9" fillId="38" borderId="28" xfId="0" applyNumberFormat="1" applyFont="1" applyFill="1" applyBorder="1" applyAlignment="1" applyProtection="1">
      <alignment/>
      <protection/>
    </xf>
    <xf numFmtId="3" fontId="9" fillId="39" borderId="20" xfId="0" applyNumberFormat="1" applyFont="1" applyFill="1" applyBorder="1" applyAlignment="1" applyProtection="1">
      <alignment/>
      <protection/>
    </xf>
    <xf numFmtId="3" fontId="9" fillId="38" borderId="18" xfId="0" applyNumberFormat="1" applyFont="1" applyFill="1" applyBorder="1" applyAlignment="1" applyProtection="1">
      <alignment/>
      <protection/>
    </xf>
    <xf numFmtId="3" fontId="11" fillId="38" borderId="46" xfId="0" applyNumberFormat="1" applyFont="1" applyFill="1" applyBorder="1" applyAlignment="1" applyProtection="1">
      <alignment/>
      <protection/>
    </xf>
    <xf numFmtId="3" fontId="11" fillId="0" borderId="40" xfId="0" applyNumberFormat="1" applyFont="1" applyFill="1" applyBorder="1" applyAlignment="1" applyProtection="1">
      <alignment/>
      <protection locked="0"/>
    </xf>
    <xf numFmtId="0" fontId="9" fillId="40" borderId="15" xfId="0" applyFont="1" applyFill="1" applyBorder="1" applyAlignment="1">
      <alignment/>
    </xf>
    <xf numFmtId="0" fontId="9" fillId="40" borderId="16" xfId="0" applyFont="1" applyFill="1" applyBorder="1" applyAlignment="1">
      <alignment/>
    </xf>
    <xf numFmtId="49" fontId="11" fillId="0" borderId="27" xfId="0" applyNumberFormat="1" applyFont="1" applyFill="1" applyBorder="1" applyAlignment="1" applyProtection="1">
      <alignment horizontal="center" wrapText="1"/>
      <protection/>
    </xf>
    <xf numFmtId="0" fontId="9" fillId="40" borderId="18" xfId="0" applyFont="1" applyFill="1" applyBorder="1" applyAlignment="1">
      <alignment/>
    </xf>
    <xf numFmtId="0" fontId="9" fillId="40" borderId="14" xfId="0" applyFont="1" applyFill="1" applyBorder="1" applyAlignment="1">
      <alignment/>
    </xf>
    <xf numFmtId="0" fontId="13" fillId="40" borderId="15" xfId="0" applyFont="1" applyFill="1" applyBorder="1" applyAlignment="1">
      <alignment/>
    </xf>
    <xf numFmtId="0" fontId="9" fillId="40" borderId="28" xfId="0" applyFont="1" applyFill="1" applyBorder="1" applyAlignment="1">
      <alignment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27" xfId="0" applyNumberFormat="1" applyFont="1" applyFill="1" applyBorder="1" applyAlignment="1" applyProtection="1" quotePrefix="1">
      <alignment horizontal="center"/>
      <protection/>
    </xf>
    <xf numFmtId="3" fontId="11" fillId="0" borderId="47" xfId="0" applyNumberFormat="1" applyFont="1" applyFill="1" applyBorder="1" applyAlignment="1" applyProtection="1">
      <alignment/>
      <protection locked="0"/>
    </xf>
    <xf numFmtId="0" fontId="13" fillId="37" borderId="27" xfId="0" applyFont="1" applyFill="1" applyBorder="1" applyAlignment="1">
      <alignment/>
    </xf>
    <xf numFmtId="49" fontId="9" fillId="0" borderId="18" xfId="0" applyNumberFormat="1" applyFont="1" applyFill="1" applyBorder="1" applyAlignment="1" applyProtection="1">
      <alignment horizontal="center" vertical="top"/>
      <protection/>
    </xf>
    <xf numFmtId="0" fontId="9" fillId="0" borderId="28" xfId="0" applyFont="1" applyBorder="1" applyAlignment="1">
      <alignment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/>
    </xf>
    <xf numFmtId="49" fontId="9" fillId="0" borderId="29" xfId="0" applyNumberFormat="1" applyFont="1" applyFill="1" applyBorder="1" applyAlignment="1" applyProtection="1">
      <alignment horizontal="center" vertical="top"/>
      <protection/>
    </xf>
    <xf numFmtId="1" fontId="9" fillId="0" borderId="29" xfId="0" applyNumberFormat="1" applyFont="1" applyBorder="1" applyAlignment="1">
      <alignment/>
    </xf>
    <xf numFmtId="1" fontId="9" fillId="40" borderId="17" xfId="0" applyNumberFormat="1" applyFont="1" applyFill="1" applyBorder="1" applyAlignment="1">
      <alignment/>
    </xf>
    <xf numFmtId="1" fontId="9" fillId="37" borderId="15" xfId="0" applyNumberFormat="1" applyFont="1" applyFill="1" applyBorder="1" applyAlignment="1">
      <alignment/>
    </xf>
    <xf numFmtId="1" fontId="9" fillId="38" borderId="15" xfId="0" applyNumberFormat="1" applyFont="1" applyFill="1" applyBorder="1" applyAlignment="1">
      <alignment/>
    </xf>
    <xf numFmtId="1" fontId="9" fillId="38" borderId="48" xfId="0" applyNumberFormat="1" applyFont="1" applyFill="1" applyBorder="1" applyAlignment="1">
      <alignment/>
    </xf>
    <xf numFmtId="1" fontId="9" fillId="38" borderId="17" xfId="0" applyNumberFormat="1" applyFont="1" applyFill="1" applyBorder="1" applyAlignment="1">
      <alignment/>
    </xf>
    <xf numFmtId="1" fontId="9" fillId="39" borderId="49" xfId="0" applyNumberFormat="1" applyFont="1" applyFill="1" applyBorder="1" applyAlignment="1">
      <alignment/>
    </xf>
    <xf numFmtId="1" fontId="9" fillId="38" borderId="49" xfId="0" applyNumberFormat="1" applyFont="1" applyFill="1" applyBorder="1" applyAlignment="1">
      <alignment/>
    </xf>
    <xf numFmtId="49" fontId="9" fillId="0" borderId="42" xfId="0" applyNumberFormat="1" applyFont="1" applyFill="1" applyBorder="1" applyAlignment="1" applyProtection="1">
      <alignment horizontal="center" vertical="top"/>
      <protection/>
    </xf>
    <xf numFmtId="0" fontId="10" fillId="0" borderId="42" xfId="0" applyFont="1" applyBorder="1" applyAlignment="1">
      <alignment/>
    </xf>
    <xf numFmtId="0" fontId="10" fillId="40" borderId="36" xfId="0" applyFont="1" applyFill="1" applyBorder="1" applyAlignment="1">
      <alignment/>
    </xf>
    <xf numFmtId="0" fontId="9" fillId="39" borderId="21" xfId="0" applyFont="1" applyFill="1" applyBorder="1" applyAlignment="1">
      <alignment/>
    </xf>
    <xf numFmtId="0" fontId="9" fillId="38" borderId="21" xfId="0" applyFont="1" applyFill="1" applyBorder="1" applyAlignment="1">
      <alignment/>
    </xf>
    <xf numFmtId="49" fontId="9" fillId="0" borderId="50" xfId="0" applyNumberFormat="1" applyFont="1" applyFill="1" applyBorder="1" applyAlignment="1" applyProtection="1">
      <alignment horizontal="center" vertical="top"/>
      <protection/>
    </xf>
    <xf numFmtId="0" fontId="10" fillId="0" borderId="44" xfId="0" applyFont="1" applyBorder="1" applyAlignment="1">
      <alignment/>
    </xf>
    <xf numFmtId="0" fontId="10" fillId="42" borderId="44" xfId="0" applyFont="1" applyFill="1" applyBorder="1" applyAlignment="1">
      <alignment/>
    </xf>
    <xf numFmtId="0" fontId="9" fillId="40" borderId="44" xfId="0" applyFont="1" applyFill="1" applyBorder="1" applyAlignment="1">
      <alignment/>
    </xf>
    <xf numFmtId="0" fontId="9" fillId="37" borderId="44" xfId="0" applyFont="1" applyFill="1" applyBorder="1" applyAlignment="1">
      <alignment/>
    </xf>
    <xf numFmtId="0" fontId="9" fillId="38" borderId="44" xfId="0" applyFont="1" applyFill="1" applyBorder="1" applyAlignment="1">
      <alignment/>
    </xf>
    <xf numFmtId="0" fontId="9" fillId="38" borderId="34" xfId="0" applyFont="1" applyFill="1" applyBorder="1" applyAlignment="1">
      <alignment/>
    </xf>
    <xf numFmtId="0" fontId="9" fillId="38" borderId="40" xfId="0" applyFont="1" applyFill="1" applyBorder="1" applyAlignment="1">
      <alignment/>
    </xf>
    <xf numFmtId="0" fontId="9" fillId="39" borderId="5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41" borderId="19" xfId="0" applyFont="1" applyFill="1" applyBorder="1" applyAlignment="1">
      <alignment/>
    </xf>
    <xf numFmtId="0" fontId="9" fillId="37" borderId="36" xfId="0" applyFont="1" applyFill="1" applyBorder="1" applyAlignment="1">
      <alignment/>
    </xf>
    <xf numFmtId="0" fontId="9" fillId="38" borderId="36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3" fontId="7" fillId="0" borderId="14" xfId="0" applyNumberFormat="1" applyFont="1" applyFill="1" applyBorder="1" applyAlignment="1" applyProtection="1">
      <alignment/>
      <protection/>
    </xf>
    <xf numFmtId="3" fontId="7" fillId="36" borderId="32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 vertical="top"/>
      <protection/>
    </xf>
    <xf numFmtId="0" fontId="2" fillId="0" borderId="37" xfId="0" applyFont="1" applyFill="1" applyBorder="1" applyAlignment="1" applyProtection="1" quotePrefix="1">
      <alignment horizontal="left" wrapText="1"/>
      <protection/>
    </xf>
    <xf numFmtId="49" fontId="9" fillId="0" borderId="40" xfId="0" applyNumberFormat="1" applyFont="1" applyFill="1" applyBorder="1" applyAlignment="1" applyProtection="1" quotePrefix="1">
      <alignment horizontal="center"/>
      <protection/>
    </xf>
    <xf numFmtId="3" fontId="9" fillId="0" borderId="52" xfId="0" applyNumberFormat="1" applyFont="1" applyFill="1" applyBorder="1" applyAlignment="1" applyProtection="1">
      <alignment/>
      <protection locked="0"/>
    </xf>
    <xf numFmtId="3" fontId="9" fillId="40" borderId="36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36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3" fontId="11" fillId="37" borderId="28" xfId="0" applyNumberFormat="1" applyFont="1" applyFill="1" applyBorder="1" applyAlignment="1" applyProtection="1">
      <alignment/>
      <protection/>
    </xf>
    <xf numFmtId="3" fontId="11" fillId="38" borderId="28" xfId="0" applyNumberFormat="1" applyFont="1" applyFill="1" applyBorder="1" applyAlignment="1" applyProtection="1">
      <alignment/>
      <protection/>
    </xf>
    <xf numFmtId="3" fontId="11" fillId="38" borderId="30" xfId="0" applyNumberFormat="1" applyFont="1" applyFill="1" applyBorder="1" applyAlignment="1" applyProtection="1">
      <alignment/>
      <protection/>
    </xf>
    <xf numFmtId="3" fontId="11" fillId="39" borderId="23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9" fontId="11" fillId="0" borderId="27" xfId="0" applyNumberFormat="1" applyFont="1" applyFill="1" applyBorder="1" applyAlignment="1" applyProtection="1">
      <alignment horizontal="center"/>
      <protection/>
    </xf>
    <xf numFmtId="0" fontId="10" fillId="40" borderId="0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3" fontId="11" fillId="0" borderId="30" xfId="0" applyNumberFormat="1" applyFont="1" applyFill="1" applyBorder="1" applyAlignment="1" applyProtection="1">
      <alignment/>
      <protection locked="0"/>
    </xf>
    <xf numFmtId="1" fontId="9" fillId="0" borderId="17" xfId="0" applyNumberFormat="1" applyFont="1" applyFill="1" applyBorder="1" applyAlignment="1">
      <alignment/>
    </xf>
    <xf numFmtId="3" fontId="11" fillId="0" borderId="25" xfId="0" applyNumberFormat="1" applyFont="1" applyFill="1" applyBorder="1" applyAlignment="1" applyProtection="1">
      <alignment/>
      <protection locked="0"/>
    </xf>
    <xf numFmtId="0" fontId="10" fillId="40" borderId="16" xfId="0" applyFont="1" applyFill="1" applyBorder="1" applyAlignment="1">
      <alignment/>
    </xf>
    <xf numFmtId="0" fontId="9" fillId="41" borderId="0" xfId="0" applyFont="1" applyFill="1" applyBorder="1" applyAlignment="1">
      <alignment horizontal="center"/>
    </xf>
    <xf numFmtId="3" fontId="11" fillId="41" borderId="0" xfId="0" applyNumberFormat="1" applyFont="1" applyFill="1" applyBorder="1" applyAlignment="1" applyProtection="1">
      <alignment/>
      <protection/>
    </xf>
    <xf numFmtId="0" fontId="9" fillId="41" borderId="22" xfId="0" applyFont="1" applyFill="1" applyBorder="1" applyAlignment="1">
      <alignment/>
    </xf>
    <xf numFmtId="3" fontId="9" fillId="41" borderId="25" xfId="0" applyNumberFormat="1" applyFont="1" applyFill="1" applyBorder="1" applyAlignment="1" applyProtection="1">
      <alignment/>
      <protection/>
    </xf>
    <xf numFmtId="3" fontId="9" fillId="41" borderId="19" xfId="0" applyNumberFormat="1" applyFont="1" applyFill="1" applyBorder="1" applyAlignment="1">
      <alignment/>
    </xf>
    <xf numFmtId="3" fontId="11" fillId="41" borderId="22" xfId="0" applyNumberFormat="1" applyFont="1" applyFill="1" applyBorder="1" applyAlignment="1" applyProtection="1">
      <alignment/>
      <protection/>
    </xf>
    <xf numFmtId="0" fontId="10" fillId="41" borderId="14" xfId="0" applyFont="1" applyFill="1" applyBorder="1" applyAlignment="1">
      <alignment/>
    </xf>
    <xf numFmtId="3" fontId="9" fillId="41" borderId="0" xfId="0" applyNumberFormat="1" applyFont="1" applyFill="1" applyBorder="1" applyAlignment="1">
      <alignment/>
    </xf>
    <xf numFmtId="0" fontId="9" fillId="41" borderId="23" xfId="0" applyFont="1" applyFill="1" applyBorder="1" applyAlignment="1">
      <alignment/>
    </xf>
    <xf numFmtId="0" fontId="9" fillId="41" borderId="20" xfId="0" applyFont="1" applyFill="1" applyBorder="1" applyAlignment="1">
      <alignment/>
    </xf>
    <xf numFmtId="1" fontId="9" fillId="41" borderId="49" xfId="0" applyNumberFormat="1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0" fillId="40" borderId="15" xfId="0" applyFont="1" applyFill="1" applyBorder="1" applyAlignment="1">
      <alignment/>
    </xf>
    <xf numFmtId="1" fontId="10" fillId="40" borderId="15" xfId="0" applyNumberFormat="1" applyFont="1" applyFill="1" applyBorder="1" applyAlignment="1">
      <alignment/>
    </xf>
    <xf numFmtId="0" fontId="14" fillId="40" borderId="40" xfId="0" applyFont="1" applyFill="1" applyBorder="1" applyAlignment="1">
      <alignment/>
    </xf>
    <xf numFmtId="0" fontId="9" fillId="40" borderId="40" xfId="0" applyFont="1" applyFill="1" applyBorder="1" applyAlignment="1">
      <alignment/>
    </xf>
    <xf numFmtId="0" fontId="9" fillId="40" borderId="22" xfId="0" applyFont="1" applyFill="1" applyBorder="1" applyAlignment="1">
      <alignment/>
    </xf>
    <xf numFmtId="1" fontId="9" fillId="40" borderId="53" xfId="0" applyNumberFormat="1" applyFont="1" applyFill="1" applyBorder="1" applyAlignment="1">
      <alignment/>
    </xf>
    <xf numFmtId="0" fontId="13" fillId="40" borderId="47" xfId="0" applyFont="1" applyFill="1" applyBorder="1" applyAlignment="1">
      <alignment/>
    </xf>
    <xf numFmtId="0" fontId="13" fillId="40" borderId="16" xfId="0" applyFont="1" applyFill="1" applyBorder="1" applyAlignment="1">
      <alignment/>
    </xf>
    <xf numFmtId="1" fontId="10" fillId="40" borderId="16" xfId="0" applyNumberFormat="1" applyFont="1" applyFill="1" applyBorder="1" applyAlignment="1">
      <alignment/>
    </xf>
    <xf numFmtId="0" fontId="14" fillId="40" borderId="37" xfId="0" applyFont="1" applyFill="1" applyBorder="1" applyAlignment="1">
      <alignment/>
    </xf>
    <xf numFmtId="0" fontId="13" fillId="40" borderId="27" xfId="0" applyFont="1" applyFill="1" applyBorder="1" applyAlignment="1">
      <alignment/>
    </xf>
    <xf numFmtId="0" fontId="10" fillId="40" borderId="28" xfId="0" applyFont="1" applyFill="1" applyBorder="1" applyAlignment="1">
      <alignment/>
    </xf>
    <xf numFmtId="1" fontId="10" fillId="40" borderId="17" xfId="0" applyNumberFormat="1" applyFont="1" applyFill="1" applyBorder="1" applyAlignment="1">
      <alignment/>
    </xf>
    <xf numFmtId="0" fontId="14" fillId="40" borderId="27" xfId="0" applyFont="1" applyFill="1" applyBorder="1" applyAlignment="1">
      <alignment/>
    </xf>
    <xf numFmtId="0" fontId="10" fillId="41" borderId="51" xfId="0" applyFont="1" applyFill="1" applyBorder="1" applyAlignment="1">
      <alignment/>
    </xf>
    <xf numFmtId="3" fontId="10" fillId="43" borderId="27" xfId="0" applyNumberFormat="1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horizontal="center" vertical="top"/>
      <protection/>
    </xf>
    <xf numFmtId="0" fontId="11" fillId="35" borderId="11" xfId="0" applyFont="1" applyFill="1" applyBorder="1" applyAlignment="1" applyProtection="1">
      <alignment horizontal="center" vertical="top"/>
      <protection/>
    </xf>
    <xf numFmtId="0" fontId="11" fillId="35" borderId="27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10" fillId="43" borderId="11" xfId="0" applyNumberFormat="1" applyFont="1" applyFill="1" applyBorder="1" applyAlignment="1" applyProtection="1" quotePrefix="1">
      <alignment horizontal="center"/>
      <protection/>
    </xf>
    <xf numFmtId="3" fontId="12" fillId="0" borderId="39" xfId="0" applyNumberFormat="1" applyFont="1" applyFill="1" applyBorder="1" applyAlignment="1" applyProtection="1">
      <alignment/>
      <protection locked="0"/>
    </xf>
    <xf numFmtId="3" fontId="12" fillId="44" borderId="25" xfId="0" applyNumberFormat="1" applyFont="1" applyFill="1" applyBorder="1" applyAlignment="1" applyProtection="1">
      <alignment/>
      <protection/>
    </xf>
    <xf numFmtId="181" fontId="9" fillId="0" borderId="18" xfId="0" applyNumberFormat="1" applyFont="1" applyFill="1" applyBorder="1" applyAlignment="1" applyProtection="1">
      <alignment horizontal="center" wrapText="1"/>
      <protection/>
    </xf>
    <xf numFmtId="49" fontId="10" fillId="43" borderId="27" xfId="0" applyNumberFormat="1" applyFont="1" applyFill="1" applyBorder="1" applyAlignment="1" applyProtection="1" quotePrefix="1">
      <alignment horizontal="center" vertical="top"/>
      <protection/>
    </xf>
    <xf numFmtId="3" fontId="12" fillId="43" borderId="16" xfId="0" applyNumberFormat="1" applyFont="1" applyFill="1" applyBorder="1" applyAlignment="1" applyProtection="1">
      <alignment horizontal="center"/>
      <protection/>
    </xf>
    <xf numFmtId="3" fontId="12" fillId="43" borderId="15" xfId="0" applyNumberFormat="1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3" fontId="10" fillId="43" borderId="27" xfId="0" applyNumberFormat="1" applyFont="1" applyFill="1" applyBorder="1" applyAlignment="1" applyProtection="1">
      <alignment horizontal="center"/>
      <protection/>
    </xf>
    <xf numFmtId="3" fontId="10" fillId="43" borderId="19" xfId="0" applyNumberFormat="1" applyFont="1" applyFill="1" applyBorder="1" applyAlignment="1" applyProtection="1">
      <alignment horizontal="center"/>
      <protection/>
    </xf>
    <xf numFmtId="3" fontId="10" fillId="43" borderId="16" xfId="0" applyNumberFormat="1" applyFont="1" applyFill="1" applyBorder="1" applyAlignment="1" applyProtection="1">
      <alignment horizontal="center"/>
      <protection/>
    </xf>
    <xf numFmtId="3" fontId="10" fillId="43" borderId="15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12" fillId="43" borderId="27" xfId="0" applyNumberFormat="1" applyFont="1" applyFill="1" applyBorder="1" applyAlignment="1" applyProtection="1">
      <alignment horizontal="center"/>
      <protection/>
    </xf>
    <xf numFmtId="3" fontId="12" fillId="43" borderId="19" xfId="0" applyNumberFormat="1" applyFont="1" applyFill="1" applyBorder="1" applyAlignment="1" applyProtection="1">
      <alignment horizontal="center"/>
      <protection/>
    </xf>
    <xf numFmtId="3" fontId="11" fillId="0" borderId="27" xfId="0" applyNumberFormat="1" applyFont="1" applyFill="1" applyBorder="1" applyAlignment="1" applyProtection="1">
      <alignment horizontal="center"/>
      <protection/>
    </xf>
    <xf numFmtId="3" fontId="11" fillId="0" borderId="19" xfId="0" applyNumberFormat="1" applyFont="1" applyFill="1" applyBorder="1" applyAlignment="1" applyProtection="1">
      <alignment horizontal="center"/>
      <protection/>
    </xf>
    <xf numFmtId="3" fontId="9" fillId="0" borderId="27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 applyProtection="1">
      <alignment horizontal="center"/>
      <protection/>
    </xf>
    <xf numFmtId="0" fontId="17" fillId="0" borderId="54" xfId="0" applyFont="1" applyFill="1" applyBorder="1" applyAlignment="1" applyProtection="1" quotePrefix="1">
      <alignment horizontal="left" vertical="top" wrapText="1"/>
      <protection/>
    </xf>
    <xf numFmtId="181" fontId="18" fillId="0" borderId="11" xfId="0" applyNumberFormat="1" applyFont="1" applyFill="1" applyBorder="1" applyAlignment="1" applyProtection="1" quotePrefix="1">
      <alignment horizontal="left" wrapText="1"/>
      <protection/>
    </xf>
    <xf numFmtId="0" fontId="16" fillId="43" borderId="11" xfId="0" applyFont="1" applyFill="1" applyBorder="1" applyAlignment="1" applyProtection="1" quotePrefix="1">
      <alignment horizontal="left" vertical="center" wrapText="1"/>
      <protection/>
    </xf>
    <xf numFmtId="0" fontId="17" fillId="0" borderId="11" xfId="0" applyFont="1" applyFill="1" applyBorder="1" applyAlignment="1" applyProtection="1" quotePrefix="1">
      <alignment vertical="top" wrapText="1"/>
      <protection/>
    </xf>
    <xf numFmtId="181" fontId="18" fillId="0" borderId="34" xfId="0" applyNumberFormat="1" applyFont="1" applyFill="1" applyBorder="1" applyAlignment="1" applyProtection="1" quotePrefix="1">
      <alignment horizontal="left" wrapText="1"/>
      <protection/>
    </xf>
    <xf numFmtId="181" fontId="9" fillId="0" borderId="10" xfId="0" applyNumberFormat="1" applyFont="1" applyFill="1" applyBorder="1" applyAlignment="1" applyProtection="1" quotePrefix="1">
      <alignment horizontal="left" vertical="center" wrapText="1"/>
      <protection/>
    </xf>
    <xf numFmtId="49" fontId="9" fillId="0" borderId="27" xfId="0" applyNumberFormat="1" applyFont="1" applyFill="1" applyBorder="1" applyAlignment="1" applyProtection="1">
      <alignment horizontal="center" wrapText="1"/>
      <protection/>
    </xf>
    <xf numFmtId="49" fontId="11" fillId="0" borderId="11" xfId="0" applyNumberFormat="1" applyFont="1" applyFill="1" applyBorder="1" applyAlignment="1" applyProtection="1">
      <alignment horizontal="center" wrapText="1"/>
      <protection/>
    </xf>
    <xf numFmtId="0" fontId="16" fillId="43" borderId="11" xfId="0" applyFont="1" applyFill="1" applyBorder="1" applyAlignment="1" applyProtection="1" quotePrefix="1">
      <alignment horizontal="left" vertical="top" wrapText="1"/>
      <protection/>
    </xf>
    <xf numFmtId="0" fontId="16" fillId="43" borderId="42" xfId="0" applyFont="1" applyFill="1" applyBorder="1" applyAlignment="1" applyProtection="1" quotePrefix="1">
      <alignment wrapText="1"/>
      <protection/>
    </xf>
    <xf numFmtId="49" fontId="10" fillId="43" borderId="55" xfId="0" applyNumberFormat="1" applyFont="1" applyFill="1" applyBorder="1" applyAlignment="1" applyProtection="1" quotePrefix="1">
      <alignment horizontal="center"/>
      <protection/>
    </xf>
    <xf numFmtId="3" fontId="10" fillId="43" borderId="18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9" fillId="0" borderId="11" xfId="0" applyFont="1" applyFill="1" applyBorder="1" applyAlignment="1">
      <alignment horizontal="center"/>
    </xf>
    <xf numFmtId="3" fontId="10" fillId="43" borderId="11" xfId="0" applyNumberFormat="1" applyFont="1" applyFill="1" applyBorder="1" applyAlignment="1" applyProtection="1">
      <alignment horizontal="center"/>
      <protection/>
    </xf>
    <xf numFmtId="3" fontId="11" fillId="0" borderId="11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3" fontId="12" fillId="43" borderId="11" xfId="0" applyNumberFormat="1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>
      <alignment horizontal="center"/>
    </xf>
    <xf numFmtId="3" fontId="12" fillId="43" borderId="20" xfId="0" applyNumberFormat="1" applyFont="1" applyFill="1" applyBorder="1" applyAlignment="1" applyProtection="1">
      <alignment horizontal="center"/>
      <protection/>
    </xf>
    <xf numFmtId="0" fontId="9" fillId="0" borderId="38" xfId="0" applyFont="1" applyFill="1" applyBorder="1" applyAlignment="1">
      <alignment horizontal="center"/>
    </xf>
    <xf numFmtId="3" fontId="10" fillId="43" borderId="20" xfId="0" applyNumberFormat="1" applyFont="1" applyFill="1" applyBorder="1" applyAlignment="1" applyProtection="1">
      <alignment horizontal="center"/>
      <protection/>
    </xf>
    <xf numFmtId="0" fontId="9" fillId="0" borderId="46" xfId="0" applyFont="1" applyFill="1" applyBorder="1" applyAlignment="1">
      <alignment horizontal="center"/>
    </xf>
    <xf numFmtId="4" fontId="12" fillId="43" borderId="25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" fontId="9" fillId="0" borderId="11" xfId="0" applyNumberFormat="1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/>
    </xf>
    <xf numFmtId="1" fontId="53" fillId="0" borderId="19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11" fillId="35" borderId="11" xfId="0" applyFont="1" applyFill="1" applyBorder="1" applyAlignment="1" applyProtection="1">
      <alignment horizontal="center"/>
      <protection/>
    </xf>
    <xf numFmtId="0" fontId="16" fillId="0" borderId="42" xfId="0" applyFont="1" applyFill="1" applyBorder="1" applyAlignment="1" applyProtection="1">
      <alignment horizontal="center" vertical="top"/>
      <protection/>
    </xf>
    <xf numFmtId="1" fontId="9" fillId="0" borderId="0" xfId="0" applyNumberFormat="1" applyFont="1" applyAlignment="1">
      <alignment/>
    </xf>
    <xf numFmtId="0" fontId="10" fillId="0" borderId="36" xfId="0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/>
      <protection/>
    </xf>
    <xf numFmtId="0" fontId="39" fillId="27" borderId="1" xfId="40" applyAlignment="1">
      <alignment/>
    </xf>
    <xf numFmtId="0" fontId="9" fillId="0" borderId="0" xfId="0" applyFont="1" applyFill="1" applyBorder="1" applyAlignment="1">
      <alignment/>
    </xf>
    <xf numFmtId="1" fontId="9" fillId="0" borderId="53" xfId="0" applyNumberFormat="1" applyFont="1" applyFill="1" applyBorder="1" applyAlignment="1">
      <alignment/>
    </xf>
    <xf numFmtId="0" fontId="9" fillId="40" borderId="47" xfId="0" applyFont="1" applyFill="1" applyBorder="1" applyAlignment="1">
      <alignment/>
    </xf>
    <xf numFmtId="0" fontId="10" fillId="0" borderId="36" xfId="0" applyFont="1" applyFill="1" applyBorder="1" applyAlignment="1" applyProtection="1">
      <alignment/>
      <protection/>
    </xf>
    <xf numFmtId="0" fontId="10" fillId="0" borderId="36" xfId="0" applyFont="1" applyFill="1" applyBorder="1" applyAlignment="1" applyProtection="1">
      <alignment wrapText="1"/>
      <protection/>
    </xf>
    <xf numFmtId="0" fontId="10" fillId="0" borderId="40" xfId="0" applyFont="1" applyFill="1" applyBorder="1" applyAlignment="1" applyProtection="1">
      <alignment wrapText="1"/>
      <protection/>
    </xf>
    <xf numFmtId="3" fontId="9" fillId="0" borderId="11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0" fillId="0" borderId="21" xfId="0" applyFont="1" applyFill="1" applyBorder="1" applyAlignment="1" applyProtection="1">
      <alignment wrapText="1"/>
      <protection/>
    </xf>
    <xf numFmtId="0" fontId="10" fillId="0" borderId="39" xfId="0" applyFont="1" applyFill="1" applyBorder="1" applyAlignment="1" applyProtection="1">
      <alignment wrapText="1"/>
      <protection/>
    </xf>
    <xf numFmtId="0" fontId="17" fillId="0" borderId="54" xfId="0" applyFont="1" applyFill="1" applyBorder="1" applyAlignment="1" applyProtection="1" quotePrefix="1">
      <alignment vertical="top" wrapText="1"/>
      <protection/>
    </xf>
    <xf numFmtId="0" fontId="17" fillId="0" borderId="54" xfId="0" applyFont="1" applyFill="1" applyBorder="1" applyAlignment="1" applyProtection="1" quotePrefix="1">
      <alignment horizontal="left" wrapText="1"/>
      <protection/>
    </xf>
    <xf numFmtId="49" fontId="9" fillId="0" borderId="27" xfId="0" applyNumberFormat="1" applyFont="1" applyFill="1" applyBorder="1" applyAlignment="1" applyProtection="1">
      <alignment horizontal="left" wrapText="1"/>
      <protection/>
    </xf>
    <xf numFmtId="1" fontId="9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/>
    </xf>
    <xf numFmtId="1" fontId="9" fillId="0" borderId="36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0" fontId="10" fillId="0" borderId="40" xfId="0" applyFont="1" applyFill="1" applyBorder="1" applyAlignment="1" applyProtection="1">
      <alignment/>
      <protection/>
    </xf>
    <xf numFmtId="1" fontId="10" fillId="0" borderId="25" xfId="0" applyNumberFormat="1" applyFont="1" applyFill="1" applyBorder="1" applyAlignment="1">
      <alignment horizontal="center"/>
    </xf>
    <xf numFmtId="3" fontId="12" fillId="43" borderId="25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49" fontId="9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13" fillId="40" borderId="0" xfId="0" applyFont="1" applyFill="1" applyBorder="1" applyAlignment="1">
      <alignment/>
    </xf>
    <xf numFmtId="1" fontId="10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3" fontId="12" fillId="43" borderId="32" xfId="0" applyNumberFormat="1" applyFont="1" applyFill="1" applyBorder="1" applyAlignment="1" applyProtection="1">
      <alignment horizontal="center"/>
      <protection/>
    </xf>
    <xf numFmtId="1" fontId="10" fillId="0" borderId="36" xfId="0" applyNumberFormat="1" applyFont="1" applyFill="1" applyBorder="1" applyAlignment="1">
      <alignment horizontal="center"/>
    </xf>
    <xf numFmtId="3" fontId="12" fillId="43" borderId="18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 applyProtection="1">
      <alignment horizontal="center" vertical="top"/>
      <protection/>
    </xf>
    <xf numFmtId="0" fontId="9" fillId="0" borderId="42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 vertical="top"/>
      <protection/>
    </xf>
    <xf numFmtId="0" fontId="16" fillId="0" borderId="25" xfId="0" applyFont="1" applyFill="1" applyBorder="1" applyAlignment="1" applyProtection="1">
      <alignment horizontal="center" vertical="top"/>
      <protection/>
    </xf>
    <xf numFmtId="0" fontId="2" fillId="0" borderId="41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34" xfId="0" applyFont="1" applyFill="1" applyBorder="1" applyAlignment="1" applyProtection="1">
      <alignment horizontal="center" vertical="top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0" fontId="10" fillId="42" borderId="42" xfId="0" applyFont="1" applyFill="1" applyBorder="1" applyAlignment="1" applyProtection="1">
      <alignment horizontal="center" wrapText="1"/>
      <protection/>
    </xf>
    <xf numFmtId="0" fontId="10" fillId="42" borderId="36" xfId="0" applyFont="1" applyFill="1" applyBorder="1" applyAlignment="1" applyProtection="1">
      <alignment horizontal="center" wrapText="1"/>
      <protection/>
    </xf>
    <xf numFmtId="0" fontId="10" fillId="42" borderId="18" xfId="0" applyFont="1" applyFill="1" applyBorder="1" applyAlignment="1" applyProtection="1">
      <alignment horizontal="center" wrapText="1"/>
      <protection/>
    </xf>
    <xf numFmtId="0" fontId="6" fillId="0" borderId="42" xfId="0" applyFont="1" applyFill="1" applyBorder="1" applyAlignment="1" applyProtection="1">
      <alignment horizontal="center" wrapText="1"/>
      <protection/>
    </xf>
    <xf numFmtId="0" fontId="6" fillId="0" borderId="36" xfId="0" applyFont="1" applyFill="1" applyBorder="1" applyAlignment="1" applyProtection="1">
      <alignment horizontal="center" wrapText="1"/>
      <protection/>
    </xf>
    <xf numFmtId="0" fontId="6" fillId="0" borderId="40" xfId="0" applyFont="1" applyFill="1" applyBorder="1" applyAlignment="1" applyProtection="1">
      <alignment horizontal="center" wrapText="1"/>
      <protection/>
    </xf>
    <xf numFmtId="0" fontId="6" fillId="36" borderId="42" xfId="0" applyFont="1" applyFill="1" applyBorder="1" applyAlignment="1">
      <alignment horizontal="center" wrapText="1"/>
    </xf>
    <xf numFmtId="0" fontId="6" fillId="36" borderId="36" xfId="0" applyFont="1" applyFill="1" applyBorder="1" applyAlignment="1">
      <alignment horizontal="center" wrapText="1"/>
    </xf>
    <xf numFmtId="0" fontId="6" fillId="36" borderId="40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10" fillId="41" borderId="24" xfId="0" applyFont="1" applyFill="1" applyBorder="1" applyAlignment="1" applyProtection="1">
      <alignment horizontal="center" wrapText="1"/>
      <protection/>
    </xf>
    <xf numFmtId="0" fontId="10" fillId="41" borderId="21" xfId="0" applyFont="1" applyFill="1" applyBorder="1" applyAlignment="1" applyProtection="1">
      <alignment horizontal="center" wrapText="1"/>
      <protection/>
    </xf>
    <xf numFmtId="0" fontId="10" fillId="41" borderId="39" xfId="0" applyFont="1" applyFill="1" applyBorder="1" applyAlignment="1" applyProtection="1">
      <alignment horizontal="center" wrapText="1"/>
      <protection/>
    </xf>
    <xf numFmtId="0" fontId="10" fillId="37" borderId="42" xfId="0" applyFont="1" applyFill="1" applyBorder="1" applyAlignment="1" applyProtection="1">
      <alignment horizontal="center" wrapText="1"/>
      <protection/>
    </xf>
    <xf numFmtId="0" fontId="10" fillId="37" borderId="36" xfId="0" applyFont="1" applyFill="1" applyBorder="1" applyAlignment="1" applyProtection="1">
      <alignment horizontal="center" wrapText="1"/>
      <protection/>
    </xf>
    <xf numFmtId="0" fontId="10" fillId="37" borderId="40" xfId="0" applyFont="1" applyFill="1" applyBorder="1" applyAlignment="1" applyProtection="1">
      <alignment horizontal="center" wrapText="1"/>
      <protection/>
    </xf>
    <xf numFmtId="0" fontId="10" fillId="38" borderId="42" xfId="0" applyFont="1" applyFill="1" applyBorder="1" applyAlignment="1" applyProtection="1">
      <alignment horizontal="center" wrapText="1"/>
      <protection/>
    </xf>
    <xf numFmtId="0" fontId="10" fillId="38" borderId="36" xfId="0" applyFont="1" applyFill="1" applyBorder="1" applyAlignment="1" applyProtection="1">
      <alignment horizontal="center" wrapText="1"/>
      <protection/>
    </xf>
    <xf numFmtId="0" fontId="10" fillId="38" borderId="40" xfId="0" applyFont="1" applyFill="1" applyBorder="1" applyAlignment="1" applyProtection="1">
      <alignment horizontal="center" wrapText="1"/>
      <protection/>
    </xf>
    <xf numFmtId="0" fontId="10" fillId="39" borderId="42" xfId="0" applyFont="1" applyFill="1" applyBorder="1" applyAlignment="1" applyProtection="1">
      <alignment horizontal="center" wrapText="1"/>
      <protection/>
    </xf>
    <xf numFmtId="0" fontId="10" fillId="39" borderId="36" xfId="0" applyFont="1" applyFill="1" applyBorder="1" applyAlignment="1" applyProtection="1">
      <alignment horizontal="center" wrapText="1"/>
      <protection/>
    </xf>
    <xf numFmtId="0" fontId="10" fillId="39" borderId="40" xfId="0" applyFont="1" applyFill="1" applyBorder="1" applyAlignment="1" applyProtection="1">
      <alignment horizontal="center" wrapText="1"/>
      <protection/>
    </xf>
    <xf numFmtId="0" fontId="16" fillId="0" borderId="19" xfId="0" applyFont="1" applyFill="1" applyBorder="1" applyAlignment="1" applyProtection="1">
      <alignment horizontal="center" vertical="top"/>
      <protection/>
    </xf>
    <xf numFmtId="0" fontId="4" fillId="0" borderId="42" xfId="0" applyFont="1" applyFill="1" applyBorder="1" applyAlignment="1" applyProtection="1">
      <alignment horizontal="center" wrapText="1"/>
      <protection/>
    </xf>
    <xf numFmtId="0" fontId="4" fillId="0" borderId="36" xfId="0" applyFont="1" applyFill="1" applyBorder="1" applyAlignment="1" applyProtection="1">
      <alignment horizontal="center" wrapText="1"/>
      <protection/>
    </xf>
    <xf numFmtId="0" fontId="4" fillId="0" borderId="40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34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40" xfId="0" applyFont="1" applyFill="1" applyBorder="1" applyAlignment="1" applyProtection="1">
      <alignment horizontal="center" wrapText="1"/>
      <protection/>
    </xf>
    <xf numFmtId="0" fontId="10" fillId="0" borderId="40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top"/>
      <protection/>
    </xf>
    <xf numFmtId="0" fontId="2" fillId="0" borderId="36" xfId="0" applyFont="1" applyFill="1" applyBorder="1" applyAlignment="1" applyProtection="1">
      <alignment horizontal="center" vertical="top"/>
      <protection/>
    </xf>
    <xf numFmtId="0" fontId="2" fillId="0" borderId="40" xfId="0" applyFont="1" applyFill="1" applyBorder="1" applyAlignment="1" applyProtection="1">
      <alignment horizontal="center" vertical="top"/>
      <protection/>
    </xf>
    <xf numFmtId="0" fontId="4" fillId="0" borderId="41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3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_2020\BUDGET_FAKULTETI_V_STOYANOV_2020\AS-18-02-2020-Prilojenie%205.1.1-5.1.2.%20&#1047;&#1074;&#1077;&#1085;&#1072;%20&#1080;%20&#1055;&#1053;%20&#1087;&#1083;&#1072;&#1085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пределение ПН"/>
      <sheetName val="Разпределение Звена"/>
      <sheetName val="@"/>
      <sheetName val="Щат"/>
      <sheetName val="Заплати"/>
      <sheetName val="Наднормени"/>
      <sheetName val="Хонорари"/>
      <sheetName val="РАС"/>
      <sheetName val="Командировки"/>
      <sheetName val="Други"/>
      <sheetName val="ДМА"/>
      <sheetName val="ОбщиПреки"/>
      <sheetName val="ОбщиНепреки"/>
      <sheetName val="ПриходиБакалаври"/>
      <sheetName val="ПриходиМагистри"/>
      <sheetName val="ПриходиДруги"/>
      <sheetName val="ПриходиРАС"/>
      <sheetName val="ПриходиБакалаври (2)"/>
      <sheetName val="ПриходиДруги (2)"/>
      <sheetName val="Приходи"/>
      <sheetName val="НоменклатураЗвена"/>
      <sheetName val="Катедри"/>
      <sheetName val="Специалности"/>
      <sheetName val="Таблици МОН"/>
      <sheetName val="Часове по факултети"/>
      <sheetName val="ЧасовеХонорувани"/>
      <sheetName val="ЧасовеОбщо"/>
      <sheetName val="ЛетенОбщо"/>
      <sheetName val="Часове+ДругиЛетен"/>
      <sheetName val="BЧасовеЛетен"/>
      <sheetName val="ЗименОбщо"/>
      <sheetName val="Часове+ДругиЗимен"/>
      <sheetName val="BЧасовеЗимен"/>
    </sheetNames>
    <sheetDataSet>
      <sheetData sheetId="2">
        <row r="1">
          <cell r="B1" t="str">
            <v>План</v>
          </cell>
          <cell r="C1">
            <v>2020</v>
          </cell>
        </row>
      </sheetData>
      <sheetData sheetId="3">
        <row r="20">
          <cell r="D20">
            <v>0.6923076923076923</v>
          </cell>
        </row>
        <row r="21">
          <cell r="D21">
            <v>0.3076923076923077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zoomScale="70" zoomScaleNormal="70" zoomScaleSheetLayoutView="75" zoomScalePageLayoutView="0" workbookViewId="0" topLeftCell="B1">
      <pane ySplit="9" topLeftCell="A10" activePane="bottomLeft" state="frozen"/>
      <selection pane="topLeft" activeCell="B1" sqref="B1"/>
      <selection pane="bottomLeft" activeCell="D19" sqref="D19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6" width="16.7109375" style="0" customWidth="1"/>
    <col min="7" max="7" width="16.28125" style="1" hidden="1" customWidth="1"/>
    <col min="8" max="8" width="14.7109375" style="0" hidden="1" customWidth="1"/>
    <col min="9" max="9" width="12.57421875" style="0" hidden="1" customWidth="1"/>
    <col min="10" max="10" width="10.00390625" style="0" hidden="1" customWidth="1"/>
    <col min="11" max="11" width="11.00390625" style="0" hidden="1" customWidth="1"/>
    <col min="12" max="12" width="18.00390625" style="0" hidden="1" customWidth="1"/>
    <col min="13" max="13" width="15.28125" style="0" hidden="1" customWidth="1"/>
    <col min="14" max="14" width="13.00390625" style="0" hidden="1" customWidth="1"/>
    <col min="15" max="15" width="11.140625" style="0" hidden="1" customWidth="1"/>
    <col min="16" max="16" width="14.57421875" style="0" hidden="1" customWidth="1"/>
    <col min="17" max="17" width="12.7109375" style="0" customWidth="1"/>
    <col min="18" max="18" width="37.00390625" style="0" customWidth="1"/>
    <col min="19" max="19" width="16.8515625" style="0" bestFit="1" customWidth="1"/>
    <col min="20" max="20" width="16.8515625" style="0" customWidth="1"/>
    <col min="21" max="21" width="17.7109375" style="0" customWidth="1"/>
    <col min="22" max="22" width="10.7109375" style="0" customWidth="1"/>
    <col min="23" max="23" width="14.421875" style="0" customWidth="1"/>
    <col min="24" max="24" width="11.28125" style="0" customWidth="1"/>
    <col min="25" max="25" width="11.00390625" style="0" customWidth="1"/>
    <col min="26" max="26" width="12.8515625" style="0" customWidth="1"/>
    <col min="27" max="27" width="11.140625" style="0" customWidth="1"/>
    <col min="28" max="28" width="10.00390625" style="0" customWidth="1"/>
  </cols>
  <sheetData>
    <row r="1" spans="1:6" ht="30.75" customHeight="1">
      <c r="A1" s="2"/>
      <c r="B1" s="336" t="s">
        <v>51</v>
      </c>
      <c r="C1" s="336"/>
      <c r="D1" s="336"/>
      <c r="E1" s="336"/>
      <c r="F1" s="336"/>
    </row>
    <row r="2" spans="1:6" ht="18.75" thickBot="1">
      <c r="A2" s="2"/>
      <c r="B2" s="337" t="s">
        <v>50</v>
      </c>
      <c r="C2" s="337"/>
      <c r="D2" s="337"/>
      <c r="E2" s="337"/>
      <c r="F2" s="337"/>
    </row>
    <row r="3" spans="1:6" ht="18.75" thickBot="1">
      <c r="A3" s="2"/>
      <c r="B3" s="292"/>
      <c r="C3" s="338" t="s">
        <v>26</v>
      </c>
      <c r="D3" s="341" t="s">
        <v>46</v>
      </c>
      <c r="E3" s="343" t="s">
        <v>60</v>
      </c>
      <c r="F3" s="344"/>
    </row>
    <row r="4" spans="1:16" ht="12.75" customHeight="1">
      <c r="A4" s="345" t="s">
        <v>25</v>
      </c>
      <c r="B4" s="348" t="s">
        <v>98</v>
      </c>
      <c r="C4" s="339"/>
      <c r="D4" s="342"/>
      <c r="E4" s="351" t="s">
        <v>96</v>
      </c>
      <c r="F4" s="351" t="s">
        <v>97</v>
      </c>
      <c r="G4" s="363" t="s">
        <v>33</v>
      </c>
      <c r="H4" s="366" t="s">
        <v>32</v>
      </c>
      <c r="I4" s="369" t="s">
        <v>34</v>
      </c>
      <c r="J4" s="369" t="s">
        <v>36</v>
      </c>
      <c r="K4" s="369" t="s">
        <v>37</v>
      </c>
      <c r="L4" s="372" t="s">
        <v>38</v>
      </c>
      <c r="M4" s="353" t="s">
        <v>38</v>
      </c>
      <c r="N4" s="356" t="s">
        <v>30</v>
      </c>
      <c r="O4" s="359" t="s">
        <v>29</v>
      </c>
      <c r="P4" s="359" t="s">
        <v>31</v>
      </c>
    </row>
    <row r="5" spans="1:16" ht="15.75" customHeight="1">
      <c r="A5" s="346"/>
      <c r="B5" s="349"/>
      <c r="C5" s="339"/>
      <c r="D5" s="342"/>
      <c r="E5" s="352"/>
      <c r="F5" s="352"/>
      <c r="G5" s="364"/>
      <c r="H5" s="367"/>
      <c r="I5" s="370"/>
      <c r="J5" s="370"/>
      <c r="K5" s="370"/>
      <c r="L5" s="373"/>
      <c r="M5" s="354"/>
      <c r="N5" s="357"/>
      <c r="O5" s="360"/>
      <c r="P5" s="360"/>
    </row>
    <row r="6" spans="1:16" ht="33" customHeight="1">
      <c r="A6" s="346"/>
      <c r="B6" s="349"/>
      <c r="C6" s="339"/>
      <c r="D6" s="342"/>
      <c r="E6" s="352"/>
      <c r="F6" s="352"/>
      <c r="G6" s="364"/>
      <c r="H6" s="367"/>
      <c r="I6" s="370"/>
      <c r="J6" s="370"/>
      <c r="K6" s="370"/>
      <c r="L6" s="373"/>
      <c r="M6" s="354"/>
      <c r="N6" s="357"/>
      <c r="O6" s="360"/>
      <c r="P6" s="360"/>
    </row>
    <row r="7" spans="1:16" ht="30" customHeight="1" thickBot="1">
      <c r="A7" s="346"/>
      <c r="B7" s="349"/>
      <c r="C7" s="339"/>
      <c r="D7" s="342"/>
      <c r="E7" s="352"/>
      <c r="F7" s="352"/>
      <c r="G7" s="364"/>
      <c r="H7" s="367"/>
      <c r="I7" s="370"/>
      <c r="J7" s="370"/>
      <c r="K7" s="370"/>
      <c r="L7" s="373"/>
      <c r="M7" s="354"/>
      <c r="N7" s="357"/>
      <c r="O7" s="360"/>
      <c r="P7" s="360"/>
    </row>
    <row r="8" spans="1:16" ht="15" customHeight="1" hidden="1" thickBot="1">
      <c r="A8" s="346"/>
      <c r="B8" s="349"/>
      <c r="C8" s="339"/>
      <c r="D8" s="300"/>
      <c r="E8" s="294"/>
      <c r="F8" s="294"/>
      <c r="G8" s="364"/>
      <c r="H8" s="367"/>
      <c r="I8" s="370"/>
      <c r="J8" s="370"/>
      <c r="K8" s="370"/>
      <c r="L8" s="373"/>
      <c r="M8" s="354"/>
      <c r="N8" s="357"/>
      <c r="O8" s="360"/>
      <c r="P8" s="360"/>
    </row>
    <row r="9" spans="1:19" ht="21.75" customHeight="1" hidden="1" thickBot="1">
      <c r="A9" s="347"/>
      <c r="B9" s="350"/>
      <c r="C9" s="340"/>
      <c r="D9" s="320"/>
      <c r="E9" s="295"/>
      <c r="F9" s="295"/>
      <c r="G9" s="365"/>
      <c r="H9" s="368"/>
      <c r="I9" s="371"/>
      <c r="J9" s="371"/>
      <c r="K9" s="371"/>
      <c r="L9" s="374"/>
      <c r="M9" s="355"/>
      <c r="N9" s="358"/>
      <c r="O9" s="361"/>
      <c r="P9" s="362"/>
      <c r="S9" s="33"/>
    </row>
    <row r="10" spans="1:20" ht="18.75" thickBot="1">
      <c r="A10" s="4"/>
      <c r="B10" s="228">
        <v>1</v>
      </c>
      <c r="C10" s="229">
        <v>2</v>
      </c>
      <c r="D10" s="272">
        <v>4</v>
      </c>
      <c r="E10" s="194"/>
      <c r="F10" s="194"/>
      <c r="G10" s="200">
        <v>9</v>
      </c>
      <c r="H10" s="80">
        <v>10</v>
      </c>
      <c r="I10" s="81"/>
      <c r="J10" s="82"/>
      <c r="K10" s="83"/>
      <c r="L10" s="84"/>
      <c r="M10" s="85"/>
      <c r="N10" s="27">
        <v>11</v>
      </c>
      <c r="O10" s="51">
        <v>12</v>
      </c>
      <c r="P10" s="61">
        <v>13</v>
      </c>
      <c r="S10" s="44"/>
      <c r="T10" s="33"/>
    </row>
    <row r="11" spans="1:17" ht="42" customHeight="1" thickBot="1">
      <c r="A11" s="6" t="s">
        <v>4</v>
      </c>
      <c r="B11" s="268" t="s">
        <v>55</v>
      </c>
      <c r="C11" s="269"/>
      <c r="D11" s="277">
        <f>D12+D13</f>
        <v>1661841.114631983</v>
      </c>
      <c r="E11" s="253">
        <f>E12+E13</f>
        <v>791955.0921809317</v>
      </c>
      <c r="F11" s="253">
        <f>F12+F13</f>
        <v>869886.0224510513</v>
      </c>
      <c r="G11" s="201" t="e">
        <f>#REF!+#REF!+G13+#REF!+#REF!</f>
        <v>#REF!</v>
      </c>
      <c r="H11" s="86" t="e">
        <f>#REF!+#REF!+H13+#REF!+#REF!</f>
        <v>#REF!</v>
      </c>
      <c r="I11" s="87" t="e">
        <f>#REF!+#REF!+I13+#REF!+#REF!</f>
        <v>#REF!</v>
      </c>
      <c r="J11" s="88"/>
      <c r="K11" s="87"/>
      <c r="L11" s="89" t="e">
        <f>#REF!+#REF!+L13+#REF!+#REF!</f>
        <v>#REF!</v>
      </c>
      <c r="M11" s="90" t="e">
        <f>#REF!+#REF!+M13+#REF!+#REF!</f>
        <v>#REF!</v>
      </c>
      <c r="N11" s="22"/>
      <c r="O11" s="52"/>
      <c r="P11" s="45"/>
      <c r="Q11" s="314">
        <f aca="true" t="shared" si="0" ref="Q11:Q19">SUM(E11:F11)</f>
        <v>1661841.114631983</v>
      </c>
    </row>
    <row r="12" spans="1:18" ht="39" customHeight="1" thickBot="1">
      <c r="A12" s="7"/>
      <c r="B12" s="259" t="s">
        <v>83</v>
      </c>
      <c r="C12" s="324" t="s">
        <v>52</v>
      </c>
      <c r="D12" s="311">
        <v>1630910.114631983</v>
      </c>
      <c r="E12" s="313">
        <v>791955.0921809317</v>
      </c>
      <c r="F12" s="313">
        <v>838955.0224510513</v>
      </c>
      <c r="G12" s="92">
        <v>218640.74108731415</v>
      </c>
      <c r="H12" s="93">
        <v>2100</v>
      </c>
      <c r="I12" s="94"/>
      <c r="J12" s="95"/>
      <c r="K12" s="94"/>
      <c r="L12" s="96"/>
      <c r="M12" s="97"/>
      <c r="N12" s="23"/>
      <c r="O12" s="54"/>
      <c r="P12" s="47"/>
      <c r="Q12" s="293">
        <f t="shared" si="0"/>
        <v>1630910.114631983</v>
      </c>
      <c r="R12" s="323">
        <f aca="true" t="shared" si="1" ref="R12:R30">D12-Q12</f>
        <v>0</v>
      </c>
    </row>
    <row r="13" spans="1:24" ht="51" customHeight="1" thickBot="1">
      <c r="A13" s="8" t="s">
        <v>5</v>
      </c>
      <c r="B13" s="260" t="s">
        <v>54</v>
      </c>
      <c r="C13" s="192" t="s">
        <v>6</v>
      </c>
      <c r="D13" s="285">
        <v>30931</v>
      </c>
      <c r="E13" s="194">
        <v>0</v>
      </c>
      <c r="F13" s="194">
        <v>30931</v>
      </c>
      <c r="G13" s="202">
        <f>SUM(D13:F13)</f>
        <v>61862</v>
      </c>
      <c r="H13" s="98"/>
      <c r="I13" s="99"/>
      <c r="J13" s="114"/>
      <c r="K13" s="109"/>
      <c r="L13" s="115">
        <v>-587</v>
      </c>
      <c r="M13" s="116"/>
      <c r="N13" s="65"/>
      <c r="O13" s="56"/>
      <c r="P13" s="47"/>
      <c r="Q13" s="293">
        <f t="shared" si="0"/>
        <v>30931</v>
      </c>
      <c r="R13" s="323">
        <f t="shared" si="1"/>
        <v>0</v>
      </c>
      <c r="S13" s="29">
        <v>99120</v>
      </c>
      <c r="T13" s="29">
        <v>3</v>
      </c>
      <c r="U13" s="29">
        <f>S13/3</f>
        <v>33040</v>
      </c>
      <c r="V13" s="233"/>
      <c r="W13" s="29"/>
      <c r="X13" s="29"/>
    </row>
    <row r="14" spans="1:18" ht="30" customHeight="1" thickBot="1">
      <c r="A14" s="5"/>
      <c r="B14" s="261" t="s">
        <v>56</v>
      </c>
      <c r="C14" s="234" t="s">
        <v>7</v>
      </c>
      <c r="D14" s="273">
        <f>+D15+D16+D17+D18</f>
        <v>1124651</v>
      </c>
      <c r="E14" s="243">
        <f>+E15+E16+E17+E18</f>
        <v>536397</v>
      </c>
      <c r="F14" s="243">
        <f>+F15+F16+F17+F18</f>
        <v>588253</v>
      </c>
      <c r="G14" s="203" t="e">
        <f>#REF!</f>
        <v>#REF!</v>
      </c>
      <c r="H14" s="118" t="e">
        <f>#REF!</f>
        <v>#REF!</v>
      </c>
      <c r="I14" s="119" t="e">
        <f>#REF!</f>
        <v>#REF!</v>
      </c>
      <c r="J14" s="120"/>
      <c r="K14" s="121"/>
      <c r="L14" s="122" t="e">
        <f>#REF!</f>
        <v>#REF!</v>
      </c>
      <c r="M14" s="123" t="e">
        <f>#REF!</f>
        <v>#REF!</v>
      </c>
      <c r="N14" s="69"/>
      <c r="O14" s="70"/>
      <c r="P14" s="71"/>
      <c r="Q14" s="20">
        <f t="shared" si="0"/>
        <v>1124650</v>
      </c>
      <c r="R14" s="20">
        <f t="shared" si="1"/>
        <v>1</v>
      </c>
    </row>
    <row r="15" spans="1:20" ht="54.75" customHeight="1" thickBot="1">
      <c r="A15" s="10"/>
      <c r="B15" s="262" t="s">
        <v>57</v>
      </c>
      <c r="C15" s="266" t="s">
        <v>47</v>
      </c>
      <c r="D15" s="303">
        <v>624461</v>
      </c>
      <c r="E15" s="257">
        <v>280685</v>
      </c>
      <c r="F15" s="257">
        <v>343776</v>
      </c>
      <c r="G15" s="204">
        <f>SUM(D15:F15)</f>
        <v>1248922</v>
      </c>
      <c r="H15" s="98">
        <v>42000</v>
      </c>
      <c r="I15" s="99"/>
      <c r="J15" s="100"/>
      <c r="K15" s="99"/>
      <c r="L15" s="101">
        <v>71450</v>
      </c>
      <c r="M15" s="97"/>
      <c r="N15" s="24"/>
      <c r="O15" s="53"/>
      <c r="P15" s="46"/>
      <c r="Q15" s="312">
        <f t="shared" si="0"/>
        <v>624461</v>
      </c>
      <c r="R15" s="28">
        <f t="shared" si="1"/>
        <v>0</v>
      </c>
      <c r="S15" s="28"/>
      <c r="T15" s="28"/>
    </row>
    <row r="16" spans="1:18" ht="34.5" customHeight="1" thickBot="1">
      <c r="A16" s="11" t="s">
        <v>0</v>
      </c>
      <c r="B16" s="263" t="s">
        <v>8</v>
      </c>
      <c r="C16" s="258" t="s">
        <v>1</v>
      </c>
      <c r="D16" s="304">
        <v>83586</v>
      </c>
      <c r="E16" s="247">
        <v>60423</v>
      </c>
      <c r="F16" s="247">
        <v>23163</v>
      </c>
      <c r="G16" s="107">
        <f>SUM(D16:F16)</f>
        <v>167172</v>
      </c>
      <c r="H16" s="98">
        <v>1000</v>
      </c>
      <c r="I16" s="99"/>
      <c r="J16" s="100"/>
      <c r="K16" s="99"/>
      <c r="L16" s="101">
        <f>144718+23500</f>
        <v>168218</v>
      </c>
      <c r="M16" s="97"/>
      <c r="N16" s="66"/>
      <c r="O16" s="59"/>
      <c r="P16" s="64"/>
      <c r="Q16" s="312">
        <f t="shared" si="0"/>
        <v>83586</v>
      </c>
      <c r="R16" s="34">
        <f t="shared" si="1"/>
        <v>0</v>
      </c>
    </row>
    <row r="17" spans="1:22" ht="51.75" customHeight="1" thickBot="1">
      <c r="A17" s="11" t="s">
        <v>2</v>
      </c>
      <c r="B17" s="260" t="s">
        <v>9</v>
      </c>
      <c r="C17" s="128" t="s">
        <v>49</v>
      </c>
      <c r="D17" s="305">
        <v>49389</v>
      </c>
      <c r="E17" s="249">
        <v>28708</v>
      </c>
      <c r="F17" s="249">
        <v>20681</v>
      </c>
      <c r="G17" s="204">
        <f>SUM(D17:F17)</f>
        <v>98778</v>
      </c>
      <c r="H17" s="98">
        <v>32300</v>
      </c>
      <c r="I17" s="99"/>
      <c r="J17" s="100"/>
      <c r="K17" s="99"/>
      <c r="L17" s="101">
        <v>877350</v>
      </c>
      <c r="M17" s="97"/>
      <c r="N17" s="31"/>
      <c r="O17" s="57"/>
      <c r="P17" s="46"/>
      <c r="Q17" s="312">
        <f t="shared" si="0"/>
        <v>49389</v>
      </c>
      <c r="R17" s="28">
        <f t="shared" si="1"/>
        <v>0</v>
      </c>
      <c r="S17" s="28"/>
      <c r="T17" s="28"/>
      <c r="U17" s="29"/>
      <c r="V17" s="29"/>
    </row>
    <row r="18" spans="1:18" ht="33" customHeight="1" thickBot="1">
      <c r="A18" s="12" t="s">
        <v>3</v>
      </c>
      <c r="B18" s="264" t="s">
        <v>48</v>
      </c>
      <c r="C18" s="237" t="s">
        <v>22</v>
      </c>
      <c r="D18" s="276">
        <v>367215</v>
      </c>
      <c r="E18" s="251">
        <v>166581</v>
      </c>
      <c r="F18" s="251">
        <v>200633</v>
      </c>
      <c r="G18" s="206">
        <f>SUM(D18:F18)</f>
        <v>734429</v>
      </c>
      <c r="H18" s="98"/>
      <c r="I18" s="99"/>
      <c r="J18" s="100"/>
      <c r="K18" s="99"/>
      <c r="L18" s="101">
        <v>40890</v>
      </c>
      <c r="M18" s="97"/>
      <c r="N18" s="32"/>
      <c r="O18" s="58"/>
      <c r="P18" s="63"/>
      <c r="Q18" s="312">
        <f t="shared" si="0"/>
        <v>367214</v>
      </c>
      <c r="R18" s="28">
        <f t="shared" si="1"/>
        <v>1</v>
      </c>
    </row>
    <row r="19" spans="1:28" ht="22.5" customHeight="1" thickBot="1">
      <c r="A19" s="13"/>
      <c r="B19" s="267" t="s">
        <v>27</v>
      </c>
      <c r="C19" s="238" t="s">
        <v>23</v>
      </c>
      <c r="D19" s="277">
        <f>D11-D14</f>
        <v>537190.114631983</v>
      </c>
      <c r="E19" s="253">
        <f>E11-E14</f>
        <v>255558.0921809317</v>
      </c>
      <c r="F19" s="253">
        <f>F11-F14</f>
        <v>281633.0224510513</v>
      </c>
      <c r="G19" s="205" t="e">
        <f>#REF!-G14+#REF!</f>
        <v>#REF!</v>
      </c>
      <c r="H19" s="184" t="e">
        <f>#REF!-H14+#REF!</f>
        <v>#REF!</v>
      </c>
      <c r="I19" s="185" t="e">
        <f>#REF!-I14+#REF!</f>
        <v>#REF!</v>
      </c>
      <c r="J19" s="186"/>
      <c r="K19" s="185"/>
      <c r="L19" s="187" t="e">
        <f>#REF!-L14+#REF!</f>
        <v>#REF!</v>
      </c>
      <c r="M19" s="124" t="e">
        <f>#REF!-M14+#REF!</f>
        <v>#REF!</v>
      </c>
      <c r="N19" s="174"/>
      <c r="O19" s="175"/>
      <c r="P19" s="62"/>
      <c r="Q19">
        <f t="shared" si="0"/>
        <v>537191.114631983</v>
      </c>
      <c r="R19" s="319">
        <f t="shared" si="1"/>
        <v>-1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7" ht="23.25" customHeight="1" hidden="1" thickBot="1">
      <c r="A20" s="176"/>
      <c r="B20" s="177"/>
      <c r="C20" s="178"/>
      <c r="D20" s="195"/>
      <c r="E20" s="297"/>
      <c r="F20" s="297"/>
      <c r="G20" s="207"/>
      <c r="H20" s="171"/>
      <c r="I20" s="172"/>
      <c r="J20" s="173"/>
      <c r="K20" s="172"/>
      <c r="L20" s="153"/>
      <c r="M20" s="154"/>
      <c r="N20" s="181"/>
      <c r="O20" s="182"/>
      <c r="P20" s="64"/>
      <c r="R20" s="319">
        <f t="shared" si="1"/>
        <v>0</v>
      </c>
      <c r="S20" s="28"/>
      <c r="T20" s="28"/>
      <c r="X20" s="41"/>
      <c r="Y20" s="42"/>
      <c r="Z20" s="42"/>
      <c r="AA20" s="33"/>
    </row>
    <row r="21" spans="1:28" ht="15" customHeight="1" hidden="1" thickBot="1">
      <c r="A21" s="9"/>
      <c r="B21" s="19" t="s">
        <v>28</v>
      </c>
      <c r="C21" s="134"/>
      <c r="D21" s="169"/>
      <c r="E21" s="167"/>
      <c r="F21" s="167"/>
      <c r="G21" s="170"/>
      <c r="H21" s="136"/>
      <c r="I21" s="111"/>
      <c r="J21" s="110"/>
      <c r="K21" s="111"/>
      <c r="L21" s="112"/>
      <c r="M21" s="113"/>
      <c r="N21" s="26"/>
      <c r="O21" s="57"/>
      <c r="P21" s="46"/>
      <c r="R21" s="319">
        <f t="shared" si="1"/>
        <v>0</v>
      </c>
      <c r="X21" s="38"/>
      <c r="AB21" s="38"/>
    </row>
    <row r="22" spans="1:18" ht="17.25" hidden="1">
      <c r="A22" s="18"/>
      <c r="B22" s="14" t="s">
        <v>10</v>
      </c>
      <c r="C22" s="137" t="s">
        <v>11</v>
      </c>
      <c r="D22" s="190">
        <f>D23</f>
        <v>9</v>
      </c>
      <c r="E22" s="168"/>
      <c r="F22" s="168"/>
      <c r="G22" s="208">
        <f>G23</f>
        <v>9</v>
      </c>
      <c r="H22" s="108">
        <f>H23</f>
        <v>5</v>
      </c>
      <c r="I22" s="109"/>
      <c r="J22" s="114"/>
      <c r="K22" s="109"/>
      <c r="L22" s="115"/>
      <c r="M22" s="116">
        <f>N22+O22+P22</f>
        <v>0</v>
      </c>
      <c r="N22" s="25"/>
      <c r="O22" s="54"/>
      <c r="P22" s="47"/>
      <c r="R22" s="319">
        <f t="shared" si="1"/>
        <v>9</v>
      </c>
    </row>
    <row r="23" spans="1:18" ht="17.25" hidden="1">
      <c r="A23" s="15"/>
      <c r="B23" s="16" t="s">
        <v>12</v>
      </c>
      <c r="C23" s="133" t="s">
        <v>13</v>
      </c>
      <c r="D23" s="190">
        <v>9</v>
      </c>
      <c r="E23" s="183"/>
      <c r="F23" s="183"/>
      <c r="G23" s="209">
        <f>SUM(D23:F23)</f>
        <v>9</v>
      </c>
      <c r="H23" s="98">
        <v>5</v>
      </c>
      <c r="I23" s="99"/>
      <c r="J23" s="100"/>
      <c r="K23" s="99"/>
      <c r="L23" s="101"/>
      <c r="M23" s="97">
        <f>N23+O23+P23</f>
        <v>0</v>
      </c>
      <c r="N23" s="21"/>
      <c r="O23" s="55"/>
      <c r="P23" s="48"/>
      <c r="R23" s="319">
        <f t="shared" si="1"/>
        <v>9</v>
      </c>
    </row>
    <row r="24" spans="1:29" ht="17.25" hidden="1">
      <c r="A24" s="15"/>
      <c r="B24" s="16" t="s">
        <v>14</v>
      </c>
      <c r="C24" s="133" t="s">
        <v>15</v>
      </c>
      <c r="D24" s="190">
        <f>D25</f>
        <v>9</v>
      </c>
      <c r="E24" s="183"/>
      <c r="F24" s="183"/>
      <c r="G24" s="209">
        <f>G25</f>
        <v>9</v>
      </c>
      <c r="H24" s="98">
        <f>H25</f>
        <v>5</v>
      </c>
      <c r="I24" s="99"/>
      <c r="J24" s="100"/>
      <c r="K24" s="99"/>
      <c r="L24" s="101"/>
      <c r="M24" s="97">
        <f>N24+O24+P24</f>
        <v>0</v>
      </c>
      <c r="N24" s="21"/>
      <c r="O24" s="55"/>
      <c r="P24" s="48"/>
      <c r="R24" s="319">
        <f t="shared" si="1"/>
        <v>9</v>
      </c>
      <c r="AB24" s="38"/>
      <c r="AC24" s="33">
        <f>AB24-Z24</f>
        <v>0</v>
      </c>
    </row>
    <row r="25" spans="1:20" ht="17.25" hidden="1">
      <c r="A25" s="15"/>
      <c r="B25" s="16" t="s">
        <v>12</v>
      </c>
      <c r="C25" s="133" t="s">
        <v>16</v>
      </c>
      <c r="D25" s="190">
        <v>9</v>
      </c>
      <c r="E25" s="183"/>
      <c r="F25" s="183"/>
      <c r="G25" s="209">
        <f>SUM(D25:F25)</f>
        <v>9</v>
      </c>
      <c r="H25" s="98">
        <v>5</v>
      </c>
      <c r="I25" s="99"/>
      <c r="J25" s="100"/>
      <c r="K25" s="99"/>
      <c r="L25" s="101"/>
      <c r="M25" s="97">
        <f>N25+O25+P25</f>
        <v>0</v>
      </c>
      <c r="N25" s="21"/>
      <c r="O25" s="55"/>
      <c r="P25" s="48"/>
      <c r="R25" s="319">
        <f t="shared" si="1"/>
        <v>9</v>
      </c>
      <c r="S25" s="28"/>
      <c r="T25" s="28"/>
    </row>
    <row r="26" spans="1:25" ht="17.25" hidden="1">
      <c r="A26" s="15"/>
      <c r="B26" s="16" t="s">
        <v>17</v>
      </c>
      <c r="C26" s="133" t="s">
        <v>18</v>
      </c>
      <c r="D26" s="191"/>
      <c r="E26" s="166"/>
      <c r="F26" s="166"/>
      <c r="G26" s="209"/>
      <c r="H26" s="98"/>
      <c r="I26" s="99"/>
      <c r="J26" s="100"/>
      <c r="K26" s="99"/>
      <c r="L26" s="101"/>
      <c r="M26" s="97"/>
      <c r="N26" s="21"/>
      <c r="O26" s="55"/>
      <c r="P26" s="49"/>
      <c r="R26" s="319">
        <f t="shared" si="1"/>
        <v>0</v>
      </c>
      <c r="Y26" s="38"/>
    </row>
    <row r="27" spans="1:21" ht="18" hidden="1" thickBot="1">
      <c r="A27" s="15"/>
      <c r="B27" s="35" t="s">
        <v>12</v>
      </c>
      <c r="C27" s="141" t="s">
        <v>19</v>
      </c>
      <c r="D27" s="197" t="e">
        <f>#REF!/D25</f>
        <v>#REF!</v>
      </c>
      <c r="E27" s="298"/>
      <c r="F27" s="298"/>
      <c r="G27" s="210" t="e">
        <f>#REF!/G25</f>
        <v>#REF!</v>
      </c>
      <c r="H27" s="144" t="e">
        <f>#REF!/H25</f>
        <v>#REF!</v>
      </c>
      <c r="I27" s="145"/>
      <c r="J27" s="146"/>
      <c r="K27" s="147"/>
      <c r="L27" s="148"/>
      <c r="M27" s="149"/>
      <c r="N27" s="67"/>
      <c r="O27" s="60"/>
      <c r="P27" s="68"/>
      <c r="R27" s="319" t="e">
        <f t="shared" si="1"/>
        <v>#REF!</v>
      </c>
      <c r="S27" s="37"/>
      <c r="T27" s="37"/>
      <c r="U27" s="33"/>
    </row>
    <row r="28" spans="1:24" ht="30" hidden="1" thickBot="1">
      <c r="A28" s="17"/>
      <c r="B28" s="73" t="s">
        <v>20</v>
      </c>
      <c r="C28" s="150" t="s">
        <v>21</v>
      </c>
      <c r="D28" s="215"/>
      <c r="E28" s="106"/>
      <c r="F28" s="106"/>
      <c r="G28" s="211">
        <f>SUM(D28:F28)</f>
        <v>0</v>
      </c>
      <c r="H28" s="117"/>
      <c r="I28" s="104"/>
      <c r="J28" s="114"/>
      <c r="K28" s="111"/>
      <c r="L28" s="153"/>
      <c r="M28" s="154"/>
      <c r="N28" s="74"/>
      <c r="O28" s="75"/>
      <c r="P28" s="64"/>
      <c r="R28" s="319">
        <f t="shared" si="1"/>
        <v>0</v>
      </c>
      <c r="S28" s="33"/>
      <c r="T28" s="33"/>
      <c r="W28" s="36"/>
      <c r="X28" s="36"/>
    </row>
    <row r="29" spans="1:24" ht="18" hidden="1" thickBot="1">
      <c r="A29" s="72"/>
      <c r="B29" s="76"/>
      <c r="C29" s="155"/>
      <c r="D29" s="158"/>
      <c r="E29" s="299"/>
      <c r="F29" s="299"/>
      <c r="G29" s="226"/>
      <c r="H29" s="159"/>
      <c r="I29" s="160"/>
      <c r="J29" s="161"/>
      <c r="K29" s="162"/>
      <c r="L29" s="163"/>
      <c r="M29" s="160"/>
      <c r="N29" s="77"/>
      <c r="O29" s="78"/>
      <c r="P29" s="79"/>
      <c r="R29" s="319">
        <f t="shared" si="1"/>
        <v>0</v>
      </c>
      <c r="S29" s="33"/>
      <c r="T29" s="33"/>
      <c r="W29" s="36"/>
      <c r="X29" s="36"/>
    </row>
    <row r="30" spans="3:23" ht="17.25">
      <c r="C30" s="164"/>
      <c r="D30" s="164">
        <v>537189.9184575259</v>
      </c>
      <c r="E30" s="164">
        <v>255558</v>
      </c>
      <c r="F30" s="164">
        <v>281632</v>
      </c>
      <c r="G30" s="165"/>
      <c r="H30" s="164"/>
      <c r="I30" s="164"/>
      <c r="J30" s="164"/>
      <c r="K30" s="164"/>
      <c r="L30" s="164"/>
      <c r="M30" s="164"/>
      <c r="Q30">
        <f>SUM(E30:F30)</f>
        <v>537190</v>
      </c>
      <c r="R30" s="319">
        <f t="shared" si="1"/>
        <v>-0.08154247410129756</v>
      </c>
      <c r="S30" s="33"/>
      <c r="T30" s="33"/>
      <c r="W30" s="36"/>
    </row>
    <row r="31" spans="2:23" ht="17.25">
      <c r="B31" s="318" t="s">
        <v>75</v>
      </c>
      <c r="C31" s="164"/>
      <c r="D31" s="164"/>
      <c r="E31" s="164">
        <v>255557.4537522876</v>
      </c>
      <c r="F31" s="164">
        <v>281632.4647052382</v>
      </c>
      <c r="G31" s="165"/>
      <c r="H31" s="164"/>
      <c r="I31" s="164"/>
      <c r="J31" s="164"/>
      <c r="K31" s="164"/>
      <c r="L31" s="164"/>
      <c r="M31" s="164"/>
      <c r="Q31">
        <f>SUM(E31:F31)</f>
        <v>537189.9184575258</v>
      </c>
      <c r="S31" s="33"/>
      <c r="T31" s="33"/>
      <c r="W31" s="36"/>
    </row>
    <row r="32" spans="2:23" ht="17.25">
      <c r="B32" s="318" t="s">
        <v>76</v>
      </c>
      <c r="C32" s="164"/>
      <c r="D32" s="164"/>
      <c r="E32" s="164"/>
      <c r="F32" s="164"/>
      <c r="G32" s="165"/>
      <c r="H32" s="164"/>
      <c r="I32" s="164"/>
      <c r="J32" s="164"/>
      <c r="K32" s="164"/>
      <c r="L32" s="164"/>
      <c r="M32" s="164"/>
      <c r="S32" s="33"/>
      <c r="T32" s="33"/>
      <c r="W32" s="36"/>
    </row>
    <row r="33" spans="3:23" ht="17.25">
      <c r="C33" s="164"/>
      <c r="D33" s="164"/>
      <c r="E33" s="164">
        <v>8294</v>
      </c>
      <c r="F33" s="164">
        <v>3896</v>
      </c>
      <c r="G33" s="165"/>
      <c r="H33" s="164"/>
      <c r="I33" s="164"/>
      <c r="J33" s="164"/>
      <c r="K33" s="164"/>
      <c r="L33" s="164"/>
      <c r="M33" s="164"/>
      <c r="S33" s="33"/>
      <c r="T33" s="33"/>
      <c r="W33" s="36"/>
    </row>
    <row r="34" spans="3:23" ht="17.25">
      <c r="C34" s="164"/>
      <c r="D34" s="164"/>
      <c r="E34" s="164">
        <v>3861</v>
      </c>
      <c r="F34" s="164">
        <v>4147</v>
      </c>
      <c r="G34" s="165"/>
      <c r="H34" s="164"/>
      <c r="I34" s="164"/>
      <c r="J34" s="164"/>
      <c r="K34" s="164"/>
      <c r="L34" s="164"/>
      <c r="M34" s="164"/>
      <c r="S34" s="33"/>
      <c r="T34" s="33"/>
      <c r="W34" s="36"/>
    </row>
    <row r="35" spans="3:23" ht="17.25">
      <c r="C35" s="164"/>
      <c r="D35" s="164"/>
      <c r="E35" s="164">
        <v>7493</v>
      </c>
      <c r="F35" s="164">
        <v>2906</v>
      </c>
      <c r="G35" s="165"/>
      <c r="H35" s="164"/>
      <c r="I35" s="164"/>
      <c r="J35" s="164"/>
      <c r="K35" s="164"/>
      <c r="L35" s="164"/>
      <c r="M35" s="164"/>
      <c r="S35" s="33">
        <v>18424</v>
      </c>
      <c r="T35" s="33"/>
      <c r="W35" s="36"/>
    </row>
    <row r="36" spans="3:23" ht="17.25">
      <c r="C36" s="164"/>
      <c r="D36" s="164"/>
      <c r="E36" s="164">
        <v>9060</v>
      </c>
      <c r="F36" s="164">
        <v>9731</v>
      </c>
      <c r="G36" s="165"/>
      <c r="H36" s="164"/>
      <c r="I36" s="164"/>
      <c r="J36" s="164"/>
      <c r="K36" s="164"/>
      <c r="L36" s="164"/>
      <c r="M36" s="164"/>
      <c r="S36" s="33">
        <v>5000</v>
      </c>
      <c r="T36" s="33"/>
      <c r="W36" s="36"/>
    </row>
    <row r="37" spans="3:23" ht="17.25">
      <c r="C37" s="164"/>
      <c r="D37" s="164"/>
      <c r="E37" s="164">
        <f>SUM(E33:E36)</f>
        <v>28708</v>
      </c>
      <c r="F37" s="164">
        <f>SUM(F33:F36)</f>
        <v>20680</v>
      </c>
      <c r="G37" s="165"/>
      <c r="H37" s="164"/>
      <c r="I37" s="164"/>
      <c r="J37" s="164"/>
      <c r="K37" s="164"/>
      <c r="L37" s="164"/>
      <c r="M37" s="164"/>
      <c r="Q37">
        <f>SUM(E37:P37)</f>
        <v>49388</v>
      </c>
      <c r="S37" s="33">
        <v>2500</v>
      </c>
      <c r="T37" s="33"/>
      <c r="W37" s="36"/>
    </row>
    <row r="38" spans="3:23" ht="17.25">
      <c r="C38" s="164"/>
      <c r="D38" s="164"/>
      <c r="E38" s="164"/>
      <c r="F38" s="164"/>
      <c r="G38" s="165"/>
      <c r="H38" s="164"/>
      <c r="I38" s="164"/>
      <c r="J38" s="164"/>
      <c r="K38" s="164"/>
      <c r="L38" s="164"/>
      <c r="M38" s="164"/>
      <c r="S38" s="33">
        <f>SUM(S35:S37)</f>
        <v>25924</v>
      </c>
      <c r="T38" s="33"/>
      <c r="W38" s="36"/>
    </row>
    <row r="39" spans="3:23" ht="17.25">
      <c r="C39" s="164"/>
      <c r="D39" s="164"/>
      <c r="E39" s="164"/>
      <c r="F39" s="164"/>
      <c r="G39" s="165"/>
      <c r="H39" s="164"/>
      <c r="I39" s="164"/>
      <c r="J39" s="164"/>
      <c r="K39" s="164"/>
      <c r="L39" s="164"/>
      <c r="M39" s="164"/>
      <c r="S39" s="33"/>
      <c r="T39" s="33"/>
      <c r="W39" s="36"/>
    </row>
    <row r="40" spans="19:23" ht="15">
      <c r="S40" s="33"/>
      <c r="T40" s="33"/>
      <c r="W40" s="36"/>
    </row>
    <row r="41" spans="19:23" ht="15">
      <c r="S41" s="33"/>
      <c r="T41" s="33"/>
      <c r="W41" s="36"/>
    </row>
    <row r="42" spans="1:23" ht="12.75">
      <c r="A42"/>
      <c r="B42"/>
      <c r="C42"/>
      <c r="S42" s="33"/>
      <c r="T42" s="33"/>
      <c r="W42" s="36"/>
    </row>
    <row r="43" spans="1:23" ht="12.75">
      <c r="A43"/>
      <c r="B43"/>
      <c r="C43"/>
      <c r="S43" s="33"/>
      <c r="T43" s="33"/>
      <c r="W43" s="36"/>
    </row>
    <row r="44" spans="1:23" ht="12.75">
      <c r="A44"/>
      <c r="B44"/>
      <c r="C44"/>
      <c r="S44" s="33"/>
      <c r="T44" s="33"/>
      <c r="W44" s="36"/>
    </row>
    <row r="45" spans="1:23" ht="12.75">
      <c r="A45"/>
      <c r="B45"/>
      <c r="C45"/>
      <c r="S45" s="33"/>
      <c r="T45" s="33"/>
      <c r="W45" s="36"/>
    </row>
    <row r="46" spans="1:23" ht="14.25">
      <c r="A46"/>
      <c r="B46" s="296"/>
      <c r="C46"/>
      <c r="S46" s="33"/>
      <c r="T46" s="33"/>
      <c r="W46" s="36"/>
    </row>
    <row r="47" spans="1:24" ht="12.75">
      <c r="A47"/>
      <c r="B47"/>
      <c r="C47"/>
      <c r="W47" s="37"/>
      <c r="X47" s="36"/>
    </row>
    <row r="49" spans="1:23" ht="12.75">
      <c r="A49"/>
      <c r="B49"/>
      <c r="C49"/>
      <c r="W49" s="36"/>
    </row>
  </sheetData>
  <sheetProtection/>
  <mergeCells count="19">
    <mergeCell ref="M4:M9"/>
    <mergeCell ref="N4:N9"/>
    <mergeCell ref="O4:O9"/>
    <mergeCell ref="P4:P9"/>
    <mergeCell ref="G4:G9"/>
    <mergeCell ref="H4:H9"/>
    <mergeCell ref="I4:I9"/>
    <mergeCell ref="J4:J9"/>
    <mergeCell ref="K4:K9"/>
    <mergeCell ref="L4:L9"/>
    <mergeCell ref="B1:F1"/>
    <mergeCell ref="B2:F2"/>
    <mergeCell ref="C3:C9"/>
    <mergeCell ref="D3:D7"/>
    <mergeCell ref="E3:F3"/>
    <mergeCell ref="A4:A9"/>
    <mergeCell ref="B4:B9"/>
    <mergeCell ref="E4:E7"/>
    <mergeCell ref="F4:F7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zoomScale="70" zoomScaleNormal="70" zoomScaleSheetLayoutView="75" zoomScalePageLayoutView="0" workbookViewId="0" topLeftCell="B1">
      <pane ySplit="9" topLeftCell="A13" activePane="bottomLeft" state="frozen"/>
      <selection pane="topLeft" activeCell="B1" sqref="B1"/>
      <selection pane="bottomLeft" activeCell="U19" sqref="U19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7" width="16.7109375" style="0" customWidth="1"/>
    <col min="8" max="8" width="16.28125" style="1" hidden="1" customWidth="1"/>
    <col min="9" max="9" width="14.7109375" style="0" hidden="1" customWidth="1"/>
    <col min="10" max="10" width="12.57421875" style="0" hidden="1" customWidth="1"/>
    <col min="11" max="11" width="10.00390625" style="0" hidden="1" customWidth="1"/>
    <col min="12" max="12" width="11.00390625" style="0" hidden="1" customWidth="1"/>
    <col min="13" max="13" width="18.00390625" style="0" hidden="1" customWidth="1"/>
    <col min="14" max="14" width="15.28125" style="0" hidden="1" customWidth="1"/>
    <col min="15" max="15" width="13.00390625" style="0" hidden="1" customWidth="1"/>
    <col min="16" max="16" width="11.140625" style="0" hidden="1" customWidth="1"/>
    <col min="17" max="17" width="14.57421875" style="0" hidden="1" customWidth="1"/>
    <col min="18" max="18" width="12.7109375" style="0" customWidth="1"/>
    <col min="19" max="19" width="37.00390625" style="0" customWidth="1"/>
    <col min="20" max="20" width="16.8515625" style="0" bestFit="1" customWidth="1"/>
    <col min="21" max="21" width="16.8515625" style="0" customWidth="1"/>
    <col min="22" max="22" width="17.7109375" style="0" customWidth="1"/>
    <col min="23" max="23" width="10.7109375" style="0" customWidth="1"/>
    <col min="24" max="24" width="14.421875" style="0" customWidth="1"/>
    <col min="25" max="25" width="11.28125" style="0" customWidth="1"/>
    <col min="26" max="26" width="11.00390625" style="0" customWidth="1"/>
    <col min="27" max="27" width="12.8515625" style="0" customWidth="1"/>
    <col min="28" max="28" width="11.140625" style="0" customWidth="1"/>
    <col min="29" max="29" width="10.00390625" style="0" customWidth="1"/>
  </cols>
  <sheetData>
    <row r="1" spans="1:7" ht="30.75" customHeight="1">
      <c r="A1" s="2"/>
      <c r="B1" s="336" t="s">
        <v>51</v>
      </c>
      <c r="C1" s="336"/>
      <c r="D1" s="336"/>
      <c r="E1" s="336"/>
      <c r="F1" s="336"/>
      <c r="G1" s="336"/>
    </row>
    <row r="2" spans="1:7" ht="18.75" thickBot="1">
      <c r="A2" s="2"/>
      <c r="B2" s="337" t="s">
        <v>50</v>
      </c>
      <c r="C2" s="337"/>
      <c r="D2" s="337"/>
      <c r="E2" s="337"/>
      <c r="F2" s="337"/>
      <c r="G2" s="337"/>
    </row>
    <row r="3" spans="1:7" ht="18.75" thickBot="1">
      <c r="A3" s="2"/>
      <c r="B3" s="292"/>
      <c r="C3" s="338" t="s">
        <v>26</v>
      </c>
      <c r="D3" s="341" t="s">
        <v>45</v>
      </c>
      <c r="E3" s="343" t="s">
        <v>60</v>
      </c>
      <c r="F3" s="375"/>
      <c r="G3" s="344"/>
    </row>
    <row r="4" spans="1:17" ht="12.75" customHeight="1">
      <c r="A4" s="345" t="s">
        <v>25</v>
      </c>
      <c r="B4" s="376" t="s">
        <v>24</v>
      </c>
      <c r="C4" s="339"/>
      <c r="D4" s="342"/>
      <c r="E4" s="351" t="s">
        <v>93</v>
      </c>
      <c r="F4" s="351" t="s">
        <v>94</v>
      </c>
      <c r="G4" s="351" t="s">
        <v>95</v>
      </c>
      <c r="H4" s="363" t="s">
        <v>33</v>
      </c>
      <c r="I4" s="366" t="s">
        <v>32</v>
      </c>
      <c r="J4" s="369" t="s">
        <v>34</v>
      </c>
      <c r="K4" s="369" t="s">
        <v>36</v>
      </c>
      <c r="L4" s="369" t="s">
        <v>37</v>
      </c>
      <c r="M4" s="372" t="s">
        <v>38</v>
      </c>
      <c r="N4" s="353" t="s">
        <v>38</v>
      </c>
      <c r="O4" s="356" t="s">
        <v>30</v>
      </c>
      <c r="P4" s="359" t="s">
        <v>29</v>
      </c>
      <c r="Q4" s="359" t="s">
        <v>31</v>
      </c>
    </row>
    <row r="5" spans="1:17" ht="15.75" customHeight="1">
      <c r="A5" s="346"/>
      <c r="B5" s="377"/>
      <c r="C5" s="339"/>
      <c r="D5" s="342"/>
      <c r="E5" s="352"/>
      <c r="F5" s="352"/>
      <c r="G5" s="352"/>
      <c r="H5" s="364"/>
      <c r="I5" s="367"/>
      <c r="J5" s="370"/>
      <c r="K5" s="370"/>
      <c r="L5" s="370"/>
      <c r="M5" s="373"/>
      <c r="N5" s="354"/>
      <c r="O5" s="357"/>
      <c r="P5" s="360"/>
      <c r="Q5" s="360"/>
    </row>
    <row r="6" spans="1:17" ht="33" customHeight="1">
      <c r="A6" s="346"/>
      <c r="B6" s="377"/>
      <c r="C6" s="339"/>
      <c r="D6" s="342"/>
      <c r="E6" s="352"/>
      <c r="F6" s="352"/>
      <c r="G6" s="352"/>
      <c r="H6" s="364"/>
      <c r="I6" s="367"/>
      <c r="J6" s="370"/>
      <c r="K6" s="370"/>
      <c r="L6" s="370"/>
      <c r="M6" s="373"/>
      <c r="N6" s="354"/>
      <c r="O6" s="357"/>
      <c r="P6" s="360"/>
      <c r="Q6" s="360"/>
    </row>
    <row r="7" spans="1:17" ht="112.5" customHeight="1" thickBot="1">
      <c r="A7" s="346"/>
      <c r="B7" s="377"/>
      <c r="C7" s="339"/>
      <c r="D7" s="342"/>
      <c r="E7" s="352"/>
      <c r="F7" s="352"/>
      <c r="G7" s="352"/>
      <c r="H7" s="364"/>
      <c r="I7" s="367"/>
      <c r="J7" s="370"/>
      <c r="K7" s="370"/>
      <c r="L7" s="370"/>
      <c r="M7" s="373"/>
      <c r="N7" s="354"/>
      <c r="O7" s="357"/>
      <c r="P7" s="360"/>
      <c r="Q7" s="360"/>
    </row>
    <row r="8" spans="1:17" ht="15" customHeight="1" hidden="1" thickBot="1">
      <c r="A8" s="346"/>
      <c r="B8" s="377"/>
      <c r="C8" s="339"/>
      <c r="D8" s="300"/>
      <c r="E8" s="294"/>
      <c r="F8" s="294"/>
      <c r="G8" s="294"/>
      <c r="H8" s="364"/>
      <c r="I8" s="367"/>
      <c r="J8" s="370"/>
      <c r="K8" s="370"/>
      <c r="L8" s="370"/>
      <c r="M8" s="373"/>
      <c r="N8" s="354"/>
      <c r="O8" s="357"/>
      <c r="P8" s="360"/>
      <c r="Q8" s="360"/>
    </row>
    <row r="9" spans="1:20" ht="21.75" customHeight="1" hidden="1" thickBot="1">
      <c r="A9" s="347"/>
      <c r="B9" s="378"/>
      <c r="C9" s="340"/>
      <c r="D9" s="320"/>
      <c r="E9" s="295"/>
      <c r="F9" s="295"/>
      <c r="G9" s="295"/>
      <c r="H9" s="365"/>
      <c r="I9" s="368"/>
      <c r="J9" s="371"/>
      <c r="K9" s="371"/>
      <c r="L9" s="371"/>
      <c r="M9" s="374"/>
      <c r="N9" s="355"/>
      <c r="O9" s="358"/>
      <c r="P9" s="361"/>
      <c r="Q9" s="362"/>
      <c r="T9" s="33"/>
    </row>
    <row r="10" spans="1:21" ht="18" thickBot="1">
      <c r="A10" s="4"/>
      <c r="B10" s="228">
        <v>1</v>
      </c>
      <c r="C10" s="229">
        <v>2</v>
      </c>
      <c r="D10" s="272">
        <v>4</v>
      </c>
      <c r="E10" s="194"/>
      <c r="F10" s="194"/>
      <c r="G10" s="194"/>
      <c r="H10" s="200">
        <v>9</v>
      </c>
      <c r="I10" s="80">
        <v>10</v>
      </c>
      <c r="J10" s="81"/>
      <c r="K10" s="82"/>
      <c r="L10" s="83"/>
      <c r="M10" s="84"/>
      <c r="N10" s="85"/>
      <c r="O10" s="27">
        <v>11</v>
      </c>
      <c r="P10" s="51">
        <v>12</v>
      </c>
      <c r="Q10" s="61">
        <v>13</v>
      </c>
      <c r="T10" s="44"/>
      <c r="U10" s="33"/>
    </row>
    <row r="11" spans="1:18" ht="42" customHeight="1" thickBot="1">
      <c r="A11" s="6" t="s">
        <v>4</v>
      </c>
      <c r="B11" s="268" t="s">
        <v>55</v>
      </c>
      <c r="C11" s="269"/>
      <c r="D11" s="277">
        <f>D12+D13</f>
        <v>944519.5591130217</v>
      </c>
      <c r="E11" s="253">
        <f>E12+E13</f>
        <v>378371.3615753112</v>
      </c>
      <c r="F11" s="253">
        <f>F12+F13</f>
        <v>339861.9362602099</v>
      </c>
      <c r="G11" s="253">
        <f>G12+G13</f>
        <v>226286.26127750054</v>
      </c>
      <c r="H11" s="201" t="e">
        <f>#REF!+#REF!+H13+#REF!+#REF!</f>
        <v>#REF!</v>
      </c>
      <c r="I11" s="86" t="e">
        <f>#REF!+#REF!+I13+#REF!+#REF!</f>
        <v>#REF!</v>
      </c>
      <c r="J11" s="87" t="e">
        <f>#REF!+#REF!+J13+#REF!+#REF!</f>
        <v>#REF!</v>
      </c>
      <c r="K11" s="88"/>
      <c r="L11" s="87"/>
      <c r="M11" s="89" t="e">
        <f>#REF!+#REF!+M13+#REF!+#REF!</f>
        <v>#REF!</v>
      </c>
      <c r="N11" s="90" t="e">
        <f>#REF!+#REF!+N13+#REF!+#REF!</f>
        <v>#REF!</v>
      </c>
      <c r="O11" s="22"/>
      <c r="P11" s="52"/>
      <c r="Q11" s="45"/>
      <c r="R11" s="314">
        <f aca="true" t="shared" si="0" ref="R11:R19">SUM(E11:G11)</f>
        <v>944519.5591130217</v>
      </c>
    </row>
    <row r="12" spans="1:19" ht="39" customHeight="1" thickBot="1">
      <c r="A12" s="7"/>
      <c r="B12" s="259" t="s">
        <v>83</v>
      </c>
      <c r="C12" s="324" t="s">
        <v>52</v>
      </c>
      <c r="D12" s="311">
        <v>845399.5591130217</v>
      </c>
      <c r="E12" s="313">
        <v>345331.3615753112</v>
      </c>
      <c r="F12" s="313">
        <v>306821.9362602099</v>
      </c>
      <c r="G12" s="313">
        <v>193246.26127750054</v>
      </c>
      <c r="H12" s="92">
        <v>218640.74108731415</v>
      </c>
      <c r="I12" s="93">
        <v>2100</v>
      </c>
      <c r="J12" s="94"/>
      <c r="K12" s="95"/>
      <c r="L12" s="94"/>
      <c r="M12" s="96"/>
      <c r="N12" s="97"/>
      <c r="O12" s="23"/>
      <c r="P12" s="54"/>
      <c r="Q12" s="47"/>
      <c r="R12" s="293">
        <f t="shared" si="0"/>
        <v>845399.5591130217</v>
      </c>
      <c r="S12" s="323">
        <f>D12-R12</f>
        <v>0</v>
      </c>
    </row>
    <row r="13" spans="1:25" ht="51" customHeight="1" thickBot="1">
      <c r="A13" s="8" t="s">
        <v>5</v>
      </c>
      <c r="B13" s="260" t="s">
        <v>54</v>
      </c>
      <c r="C13" s="192" t="s">
        <v>6</v>
      </c>
      <c r="D13" s="285">
        <v>99120</v>
      </c>
      <c r="E13" s="194">
        <v>33040</v>
      </c>
      <c r="F13" s="194">
        <v>33040</v>
      </c>
      <c r="G13" s="194">
        <v>33040</v>
      </c>
      <c r="H13" s="202">
        <f>SUM(D13:G13)</f>
        <v>198240</v>
      </c>
      <c r="I13" s="98"/>
      <c r="J13" s="99"/>
      <c r="K13" s="114"/>
      <c r="L13" s="109"/>
      <c r="M13" s="115">
        <v>-587</v>
      </c>
      <c r="N13" s="116"/>
      <c r="O13" s="65"/>
      <c r="P13" s="56"/>
      <c r="Q13" s="47"/>
      <c r="R13" s="293">
        <f t="shared" si="0"/>
        <v>99120</v>
      </c>
      <c r="S13" s="29"/>
      <c r="T13" s="29">
        <v>99120</v>
      </c>
      <c r="U13" s="29">
        <v>3</v>
      </c>
      <c r="V13" s="29">
        <f>T13/3</f>
        <v>33040</v>
      </c>
      <c r="W13" s="233"/>
      <c r="X13" s="29"/>
      <c r="Y13" s="29"/>
    </row>
    <row r="14" spans="1:19" ht="30" customHeight="1" thickBot="1">
      <c r="A14" s="5"/>
      <c r="B14" s="261" t="s">
        <v>56</v>
      </c>
      <c r="C14" s="234" t="s">
        <v>7</v>
      </c>
      <c r="D14" s="273">
        <f>+D15+D16+D17+D18</f>
        <v>889183</v>
      </c>
      <c r="E14" s="243">
        <f>+E15+E16+E17+E18</f>
        <v>356620</v>
      </c>
      <c r="F14" s="243">
        <f>+F15+F16+F17+F18</f>
        <v>304950</v>
      </c>
      <c r="G14" s="243">
        <f>+G15+G16+G17+G18</f>
        <v>227612</v>
      </c>
      <c r="H14" s="203" t="e">
        <f>#REF!</f>
        <v>#REF!</v>
      </c>
      <c r="I14" s="118" t="e">
        <f>#REF!</f>
        <v>#REF!</v>
      </c>
      <c r="J14" s="119" t="e">
        <f>#REF!</f>
        <v>#REF!</v>
      </c>
      <c r="K14" s="120"/>
      <c r="L14" s="121"/>
      <c r="M14" s="122" t="e">
        <f>#REF!</f>
        <v>#REF!</v>
      </c>
      <c r="N14" s="123" t="e">
        <f>#REF!</f>
        <v>#REF!</v>
      </c>
      <c r="O14" s="69"/>
      <c r="P14" s="70"/>
      <c r="Q14" s="71"/>
      <c r="R14" s="20">
        <f t="shared" si="0"/>
        <v>889182</v>
      </c>
      <c r="S14" s="20">
        <f aca="true" t="shared" si="1" ref="S14:S19">D14-R14</f>
        <v>1</v>
      </c>
    </row>
    <row r="15" spans="1:21" ht="54.75" customHeight="1" thickBot="1">
      <c r="A15" s="10"/>
      <c r="B15" s="262" t="s">
        <v>57</v>
      </c>
      <c r="C15" s="266" t="s">
        <v>47</v>
      </c>
      <c r="D15" s="303">
        <v>535506</v>
      </c>
      <c r="E15" s="257">
        <v>202617</v>
      </c>
      <c r="F15" s="257">
        <v>189990</v>
      </c>
      <c r="G15" s="257">
        <v>142899</v>
      </c>
      <c r="H15" s="204">
        <f>SUM(D15:G15)</f>
        <v>1071012</v>
      </c>
      <c r="I15" s="98">
        <v>42000</v>
      </c>
      <c r="J15" s="99"/>
      <c r="K15" s="100"/>
      <c r="L15" s="99"/>
      <c r="M15" s="101">
        <v>71450</v>
      </c>
      <c r="N15" s="97"/>
      <c r="O15" s="24"/>
      <c r="P15" s="53"/>
      <c r="Q15" s="46"/>
      <c r="R15" s="312">
        <f t="shared" si="0"/>
        <v>535506</v>
      </c>
      <c r="S15" s="28">
        <f t="shared" si="1"/>
        <v>0</v>
      </c>
      <c r="T15" s="28"/>
      <c r="U15" s="28"/>
    </row>
    <row r="16" spans="1:19" ht="34.5" customHeight="1" thickBot="1">
      <c r="A16" s="11" t="s">
        <v>0</v>
      </c>
      <c r="B16" s="263" t="s">
        <v>8</v>
      </c>
      <c r="C16" s="258" t="s">
        <v>1</v>
      </c>
      <c r="D16" s="304">
        <v>17214</v>
      </c>
      <c r="E16" s="247">
        <v>9709</v>
      </c>
      <c r="F16" s="247">
        <v>5263</v>
      </c>
      <c r="G16" s="247">
        <v>2242</v>
      </c>
      <c r="H16" s="107">
        <f>SUM(D16:G16)</f>
        <v>34428</v>
      </c>
      <c r="I16" s="98">
        <v>1000</v>
      </c>
      <c r="J16" s="99"/>
      <c r="K16" s="100"/>
      <c r="L16" s="99"/>
      <c r="M16" s="101">
        <f>144718+23500</f>
        <v>168218</v>
      </c>
      <c r="N16" s="97"/>
      <c r="O16" s="66"/>
      <c r="P16" s="59"/>
      <c r="Q16" s="64"/>
      <c r="R16" s="312">
        <f t="shared" si="0"/>
        <v>17214</v>
      </c>
      <c r="S16" s="34">
        <f t="shared" si="1"/>
        <v>0</v>
      </c>
    </row>
    <row r="17" spans="1:23" ht="51.75" customHeight="1" thickBot="1">
      <c r="A17" s="11" t="s">
        <v>2</v>
      </c>
      <c r="B17" s="260" t="s">
        <v>9</v>
      </c>
      <c r="C17" s="128" t="s">
        <v>49</v>
      </c>
      <c r="D17" s="305">
        <v>47914</v>
      </c>
      <c r="E17" s="249">
        <v>19032</v>
      </c>
      <c r="F17" s="249">
        <v>14842</v>
      </c>
      <c r="G17" s="249">
        <v>14040</v>
      </c>
      <c r="H17" s="204">
        <f>SUM(D17:G17)</f>
        <v>95828</v>
      </c>
      <c r="I17" s="98">
        <v>32300</v>
      </c>
      <c r="J17" s="99"/>
      <c r="K17" s="100"/>
      <c r="L17" s="99"/>
      <c r="M17" s="101">
        <v>877350</v>
      </c>
      <c r="N17" s="97"/>
      <c r="O17" s="31"/>
      <c r="P17" s="57"/>
      <c r="Q17" s="46"/>
      <c r="R17" s="312">
        <f t="shared" si="0"/>
        <v>47914</v>
      </c>
      <c r="S17" s="28">
        <f t="shared" si="1"/>
        <v>0</v>
      </c>
      <c r="T17" s="28"/>
      <c r="U17" s="28"/>
      <c r="V17" s="29"/>
      <c r="W17" s="29"/>
    </row>
    <row r="18" spans="1:19" ht="33" customHeight="1" thickBot="1">
      <c r="A18" s="12" t="s">
        <v>3</v>
      </c>
      <c r="B18" s="264" t="s">
        <v>48</v>
      </c>
      <c r="C18" s="237" t="s">
        <v>22</v>
      </c>
      <c r="D18" s="276">
        <v>288549</v>
      </c>
      <c r="E18" s="251">
        <v>125262</v>
      </c>
      <c r="F18" s="251">
        <v>94855</v>
      </c>
      <c r="G18" s="251">
        <v>68431</v>
      </c>
      <c r="H18" s="206">
        <f>SUM(D18:G18)</f>
        <v>577097</v>
      </c>
      <c r="I18" s="98"/>
      <c r="J18" s="99"/>
      <c r="K18" s="100"/>
      <c r="L18" s="99"/>
      <c r="M18" s="101">
        <v>40890</v>
      </c>
      <c r="N18" s="97"/>
      <c r="O18" s="32"/>
      <c r="P18" s="58"/>
      <c r="Q18" s="63"/>
      <c r="R18" s="312">
        <f t="shared" si="0"/>
        <v>288548</v>
      </c>
      <c r="S18" s="28">
        <f t="shared" si="1"/>
        <v>1</v>
      </c>
    </row>
    <row r="19" spans="1:29" ht="22.5" customHeight="1" thickBot="1">
      <c r="A19" s="13"/>
      <c r="B19" s="267" t="s">
        <v>27</v>
      </c>
      <c r="C19" s="238" t="s">
        <v>23</v>
      </c>
      <c r="D19" s="277">
        <f>D11-D14</f>
        <v>55336.55911302171</v>
      </c>
      <c r="E19" s="253">
        <f>E11-E14</f>
        <v>21751.361575311224</v>
      </c>
      <c r="F19" s="253">
        <f>F11-F14</f>
        <v>34911.936260209884</v>
      </c>
      <c r="G19" s="253">
        <f>G11-G14</f>
        <v>-1325.73872249946</v>
      </c>
      <c r="H19" s="205" t="e">
        <f>#REF!-H14+#REF!</f>
        <v>#REF!</v>
      </c>
      <c r="I19" s="184" t="e">
        <f>#REF!-I14+#REF!</f>
        <v>#REF!</v>
      </c>
      <c r="J19" s="185" t="e">
        <f>#REF!-J14+#REF!</f>
        <v>#REF!</v>
      </c>
      <c r="K19" s="186"/>
      <c r="L19" s="185"/>
      <c r="M19" s="187" t="e">
        <f>#REF!-M14+#REF!</f>
        <v>#REF!</v>
      </c>
      <c r="N19" s="124" t="e">
        <f>#REF!-N14+#REF!</f>
        <v>#REF!</v>
      </c>
      <c r="O19" s="174"/>
      <c r="P19" s="175"/>
      <c r="Q19" s="62"/>
      <c r="R19">
        <f t="shared" si="0"/>
        <v>55337.55911302165</v>
      </c>
      <c r="S19" s="319">
        <f t="shared" si="1"/>
        <v>-0.9999999999417923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8" ht="23.25" customHeight="1" hidden="1" thickBot="1">
      <c r="A20" s="176"/>
      <c r="B20" s="177"/>
      <c r="C20" s="178"/>
      <c r="D20" s="195"/>
      <c r="E20" s="297"/>
      <c r="F20" s="297"/>
      <c r="G20" s="297"/>
      <c r="H20" s="207"/>
      <c r="I20" s="171"/>
      <c r="J20" s="172"/>
      <c r="K20" s="173"/>
      <c r="L20" s="172"/>
      <c r="M20" s="153"/>
      <c r="N20" s="154"/>
      <c r="O20" s="181"/>
      <c r="P20" s="182"/>
      <c r="Q20" s="64"/>
      <c r="S20" s="319">
        <f aca="true" t="shared" si="2" ref="S20:S30">D20-R20</f>
        <v>0</v>
      </c>
      <c r="T20" s="28"/>
      <c r="U20" s="28"/>
      <c r="Y20" s="41"/>
      <c r="Z20" s="42"/>
      <c r="AA20" s="42"/>
      <c r="AB20" s="33"/>
    </row>
    <row r="21" spans="1:29" ht="15" customHeight="1" hidden="1" thickBot="1">
      <c r="A21" s="9"/>
      <c r="B21" s="19" t="s">
        <v>28</v>
      </c>
      <c r="C21" s="134"/>
      <c r="D21" s="169"/>
      <c r="E21" s="167"/>
      <c r="F21" s="167"/>
      <c r="G21" s="167"/>
      <c r="H21" s="170"/>
      <c r="I21" s="136"/>
      <c r="J21" s="111"/>
      <c r="K21" s="110"/>
      <c r="L21" s="111"/>
      <c r="M21" s="112"/>
      <c r="N21" s="113"/>
      <c r="O21" s="26"/>
      <c r="P21" s="57"/>
      <c r="Q21" s="46"/>
      <c r="S21" s="319">
        <f t="shared" si="2"/>
        <v>0</v>
      </c>
      <c r="Y21" s="38"/>
      <c r="AC21" s="38"/>
    </row>
    <row r="22" spans="1:19" ht="17.25" hidden="1">
      <c r="A22" s="18"/>
      <c r="B22" s="14" t="s">
        <v>10</v>
      </c>
      <c r="C22" s="137" t="s">
        <v>11</v>
      </c>
      <c r="D22" s="190">
        <f>D23</f>
        <v>9</v>
      </c>
      <c r="E22" s="168"/>
      <c r="F22" s="168"/>
      <c r="G22" s="168"/>
      <c r="H22" s="208">
        <f>H23</f>
        <v>9</v>
      </c>
      <c r="I22" s="108">
        <f>I23</f>
        <v>5</v>
      </c>
      <c r="J22" s="109"/>
      <c r="K22" s="114"/>
      <c r="L22" s="109"/>
      <c r="M22" s="115"/>
      <c r="N22" s="116">
        <f>O22+P22+Q22</f>
        <v>0</v>
      </c>
      <c r="O22" s="25"/>
      <c r="P22" s="54"/>
      <c r="Q22" s="47"/>
      <c r="S22" s="319">
        <f t="shared" si="2"/>
        <v>9</v>
      </c>
    </row>
    <row r="23" spans="1:19" ht="17.25" hidden="1">
      <c r="A23" s="15"/>
      <c r="B23" s="16" t="s">
        <v>12</v>
      </c>
      <c r="C23" s="133" t="s">
        <v>13</v>
      </c>
      <c r="D23" s="190">
        <v>9</v>
      </c>
      <c r="E23" s="183"/>
      <c r="F23" s="183"/>
      <c r="G23" s="183"/>
      <c r="H23" s="209">
        <f>SUM(D23:G23)</f>
        <v>9</v>
      </c>
      <c r="I23" s="98">
        <v>5</v>
      </c>
      <c r="J23" s="99"/>
      <c r="K23" s="100"/>
      <c r="L23" s="99"/>
      <c r="M23" s="101"/>
      <c r="N23" s="97">
        <f>O23+P23+Q23</f>
        <v>0</v>
      </c>
      <c r="O23" s="21"/>
      <c r="P23" s="55"/>
      <c r="Q23" s="48"/>
      <c r="S23" s="319">
        <f t="shared" si="2"/>
        <v>9</v>
      </c>
    </row>
    <row r="24" spans="1:30" ht="17.25" hidden="1">
      <c r="A24" s="15"/>
      <c r="B24" s="16" t="s">
        <v>14</v>
      </c>
      <c r="C24" s="133" t="s">
        <v>15</v>
      </c>
      <c r="D24" s="190">
        <f>D25</f>
        <v>9</v>
      </c>
      <c r="E24" s="183"/>
      <c r="F24" s="183"/>
      <c r="G24" s="183"/>
      <c r="H24" s="209">
        <f>H25</f>
        <v>9</v>
      </c>
      <c r="I24" s="98">
        <f>I25</f>
        <v>5</v>
      </c>
      <c r="J24" s="99"/>
      <c r="K24" s="100"/>
      <c r="L24" s="99"/>
      <c r="M24" s="101"/>
      <c r="N24" s="97">
        <f>O24+P24+Q24</f>
        <v>0</v>
      </c>
      <c r="O24" s="21"/>
      <c r="P24" s="55"/>
      <c r="Q24" s="48"/>
      <c r="S24" s="319">
        <f t="shared" si="2"/>
        <v>9</v>
      </c>
      <c r="AC24" s="38"/>
      <c r="AD24" s="33">
        <f>AC24-AA24</f>
        <v>0</v>
      </c>
    </row>
    <row r="25" spans="1:21" ht="17.25" hidden="1">
      <c r="A25" s="15"/>
      <c r="B25" s="16" t="s">
        <v>12</v>
      </c>
      <c r="C25" s="133" t="s">
        <v>16</v>
      </c>
      <c r="D25" s="190">
        <v>9</v>
      </c>
      <c r="E25" s="183"/>
      <c r="F25" s="183"/>
      <c r="G25" s="183"/>
      <c r="H25" s="209">
        <f>SUM(D25:G25)</f>
        <v>9</v>
      </c>
      <c r="I25" s="98">
        <v>5</v>
      </c>
      <c r="J25" s="99"/>
      <c r="K25" s="100"/>
      <c r="L25" s="99"/>
      <c r="M25" s="101"/>
      <c r="N25" s="97">
        <f>O25+P25+Q25</f>
        <v>0</v>
      </c>
      <c r="O25" s="21"/>
      <c r="P25" s="55"/>
      <c r="Q25" s="48"/>
      <c r="S25" s="319">
        <f t="shared" si="2"/>
        <v>9</v>
      </c>
      <c r="T25" s="28"/>
      <c r="U25" s="28"/>
    </row>
    <row r="26" spans="1:26" ht="17.25" hidden="1">
      <c r="A26" s="15"/>
      <c r="B26" s="16" t="s">
        <v>17</v>
      </c>
      <c r="C26" s="133" t="s">
        <v>18</v>
      </c>
      <c r="D26" s="191"/>
      <c r="E26" s="166"/>
      <c r="F26" s="166"/>
      <c r="G26" s="166"/>
      <c r="H26" s="209"/>
      <c r="I26" s="98"/>
      <c r="J26" s="99"/>
      <c r="K26" s="100"/>
      <c r="L26" s="99"/>
      <c r="M26" s="101"/>
      <c r="N26" s="97"/>
      <c r="O26" s="21"/>
      <c r="P26" s="55"/>
      <c r="Q26" s="49"/>
      <c r="S26" s="319">
        <f t="shared" si="2"/>
        <v>0</v>
      </c>
      <c r="Z26" s="38"/>
    </row>
    <row r="27" spans="1:22" ht="18" hidden="1" thickBot="1">
      <c r="A27" s="15"/>
      <c r="B27" s="35" t="s">
        <v>12</v>
      </c>
      <c r="C27" s="141" t="s">
        <v>19</v>
      </c>
      <c r="D27" s="197" t="e">
        <f>#REF!/D25</f>
        <v>#REF!</v>
      </c>
      <c r="E27" s="298"/>
      <c r="F27" s="298"/>
      <c r="G27" s="298"/>
      <c r="H27" s="210" t="e">
        <f>#REF!/H25</f>
        <v>#REF!</v>
      </c>
      <c r="I27" s="144" t="e">
        <f>#REF!/I25</f>
        <v>#REF!</v>
      </c>
      <c r="J27" s="145"/>
      <c r="K27" s="146"/>
      <c r="L27" s="147"/>
      <c r="M27" s="148"/>
      <c r="N27" s="149"/>
      <c r="O27" s="67"/>
      <c r="P27" s="60"/>
      <c r="Q27" s="68"/>
      <c r="S27" s="319" t="e">
        <f t="shared" si="2"/>
        <v>#REF!</v>
      </c>
      <c r="T27" s="37"/>
      <c r="U27" s="37"/>
      <c r="V27" s="33"/>
    </row>
    <row r="28" spans="1:25" ht="30" hidden="1" thickBot="1">
      <c r="A28" s="17"/>
      <c r="B28" s="73" t="s">
        <v>20</v>
      </c>
      <c r="C28" s="150" t="s">
        <v>21</v>
      </c>
      <c r="D28" s="215"/>
      <c r="E28" s="106"/>
      <c r="F28" s="106"/>
      <c r="G28" s="106"/>
      <c r="H28" s="211">
        <f>SUM(D28:G28)</f>
        <v>0</v>
      </c>
      <c r="I28" s="117"/>
      <c r="J28" s="104"/>
      <c r="K28" s="114"/>
      <c r="L28" s="111"/>
      <c r="M28" s="153"/>
      <c r="N28" s="154"/>
      <c r="O28" s="74"/>
      <c r="P28" s="75"/>
      <c r="Q28" s="64"/>
      <c r="S28" s="319">
        <f t="shared" si="2"/>
        <v>0</v>
      </c>
      <c r="T28" s="33"/>
      <c r="U28" s="33"/>
      <c r="X28" s="36"/>
      <c r="Y28" s="36"/>
    </row>
    <row r="29" spans="1:25" ht="18" hidden="1" thickBot="1">
      <c r="A29" s="72"/>
      <c r="B29" s="76"/>
      <c r="C29" s="155"/>
      <c r="D29" s="158"/>
      <c r="E29" s="299"/>
      <c r="F29" s="299"/>
      <c r="G29" s="299"/>
      <c r="H29" s="226"/>
      <c r="I29" s="159"/>
      <c r="J29" s="160"/>
      <c r="K29" s="161"/>
      <c r="L29" s="162"/>
      <c r="M29" s="163"/>
      <c r="N29" s="160"/>
      <c r="O29" s="77"/>
      <c r="P29" s="78"/>
      <c r="Q29" s="79"/>
      <c r="S29" s="319">
        <f t="shared" si="2"/>
        <v>0</v>
      </c>
      <c r="T29" s="33"/>
      <c r="U29" s="33"/>
      <c r="X29" s="36"/>
      <c r="Y29" s="36"/>
    </row>
    <row r="30" spans="3:24" ht="17.25">
      <c r="C30" s="164"/>
      <c r="D30" s="164"/>
      <c r="E30" s="164"/>
      <c r="F30" s="164"/>
      <c r="G30" s="164"/>
      <c r="H30" s="165"/>
      <c r="I30" s="164"/>
      <c r="J30" s="164"/>
      <c r="K30" s="164"/>
      <c r="L30" s="164"/>
      <c r="M30" s="164"/>
      <c r="N30" s="164"/>
      <c r="S30" s="319">
        <f t="shared" si="2"/>
        <v>0</v>
      </c>
      <c r="T30" s="33"/>
      <c r="U30" s="33"/>
      <c r="X30" s="36"/>
    </row>
    <row r="31" spans="2:24" ht="17.25">
      <c r="B31" s="318" t="s">
        <v>75</v>
      </c>
      <c r="C31" s="164"/>
      <c r="D31" s="164"/>
      <c r="E31" s="164"/>
      <c r="F31" s="164"/>
      <c r="G31" s="164"/>
      <c r="H31" s="165"/>
      <c r="I31" s="164"/>
      <c r="J31" s="164"/>
      <c r="K31" s="164"/>
      <c r="L31" s="164"/>
      <c r="M31" s="164"/>
      <c r="N31" s="164"/>
      <c r="R31">
        <f>SUM(E31:G31)</f>
        <v>0</v>
      </c>
      <c r="T31" s="33"/>
      <c r="U31" s="33"/>
      <c r="X31" s="36"/>
    </row>
    <row r="32" spans="2:24" ht="17.25">
      <c r="B32" s="318" t="s">
        <v>76</v>
      </c>
      <c r="C32" s="164"/>
      <c r="D32" s="164"/>
      <c r="E32" s="164"/>
      <c r="F32" s="164"/>
      <c r="G32" s="164"/>
      <c r="H32" s="165"/>
      <c r="I32" s="164"/>
      <c r="J32" s="164"/>
      <c r="K32" s="164"/>
      <c r="L32" s="164"/>
      <c r="M32" s="164"/>
      <c r="N32" s="164"/>
      <c r="T32" s="33"/>
      <c r="U32" s="33"/>
      <c r="X32" s="36"/>
    </row>
    <row r="33" spans="3:24" ht="17.25">
      <c r="C33" s="164"/>
      <c r="D33" s="164"/>
      <c r="E33" s="164">
        <v>6048</v>
      </c>
      <c r="F33" s="164">
        <v>6048</v>
      </c>
      <c r="G33" s="164">
        <v>6048</v>
      </c>
      <c r="H33" s="165"/>
      <c r="I33" s="164"/>
      <c r="J33" s="164"/>
      <c r="K33" s="164"/>
      <c r="L33" s="164"/>
      <c r="M33" s="164"/>
      <c r="N33" s="164"/>
      <c r="T33" s="33"/>
      <c r="U33" s="33"/>
      <c r="X33" s="36"/>
    </row>
    <row r="34" spans="3:24" ht="17.25">
      <c r="C34" s="164"/>
      <c r="D34" s="164"/>
      <c r="E34" s="164">
        <v>1941</v>
      </c>
      <c r="F34" s="164">
        <v>1573</v>
      </c>
      <c r="G34" s="164">
        <v>1430</v>
      </c>
      <c r="H34" s="165"/>
      <c r="I34" s="164"/>
      <c r="J34" s="164"/>
      <c r="K34" s="164"/>
      <c r="L34" s="164"/>
      <c r="M34" s="164"/>
      <c r="N34" s="164"/>
      <c r="T34" s="33"/>
      <c r="U34" s="33"/>
      <c r="X34" s="36"/>
    </row>
    <row r="35" spans="3:24" ht="17.25">
      <c r="C35" s="164"/>
      <c r="D35" s="164"/>
      <c r="E35" s="164">
        <v>3690</v>
      </c>
      <c r="F35" s="164">
        <v>2255</v>
      </c>
      <c r="G35" s="164">
        <v>2050</v>
      </c>
      <c r="H35" s="165"/>
      <c r="I35" s="164"/>
      <c r="J35" s="164"/>
      <c r="K35" s="164"/>
      <c r="L35" s="164"/>
      <c r="M35" s="164"/>
      <c r="N35" s="164"/>
      <c r="T35" s="33">
        <v>18424</v>
      </c>
      <c r="U35" s="33"/>
      <c r="X35" s="36"/>
    </row>
    <row r="36" spans="3:24" ht="17.25">
      <c r="C36" s="164"/>
      <c r="D36" s="164"/>
      <c r="E36" s="164">
        <v>7353</v>
      </c>
      <c r="F36" s="164">
        <v>4963</v>
      </c>
      <c r="G36" s="164">
        <v>4512</v>
      </c>
      <c r="H36" s="165"/>
      <c r="I36" s="164"/>
      <c r="J36" s="164"/>
      <c r="K36" s="164"/>
      <c r="L36" s="164"/>
      <c r="M36" s="164"/>
      <c r="N36" s="164"/>
      <c r="T36" s="33">
        <v>5000</v>
      </c>
      <c r="U36" s="33"/>
      <c r="X36" s="36"/>
    </row>
    <row r="37" spans="3:24" ht="17.25">
      <c r="C37" s="164"/>
      <c r="D37" s="164"/>
      <c r="E37" s="164">
        <f>SUM(E33:E36)</f>
        <v>19032</v>
      </c>
      <c r="F37" s="164">
        <f>SUM(F33:F36)</f>
        <v>14839</v>
      </c>
      <c r="G37" s="164">
        <f>SUM(G33:G36)</f>
        <v>14040</v>
      </c>
      <c r="H37" s="165"/>
      <c r="I37" s="164"/>
      <c r="J37" s="164"/>
      <c r="K37" s="164"/>
      <c r="L37" s="164"/>
      <c r="M37" s="164"/>
      <c r="N37" s="164"/>
      <c r="R37">
        <f>SUM(E37:Q37)</f>
        <v>47911</v>
      </c>
      <c r="T37" s="33">
        <v>2500</v>
      </c>
      <c r="U37" s="33"/>
      <c r="X37" s="36"/>
    </row>
    <row r="38" spans="3:24" ht="17.25">
      <c r="C38" s="164"/>
      <c r="D38" s="164"/>
      <c r="E38" s="164"/>
      <c r="F38" s="164"/>
      <c r="G38" s="164"/>
      <c r="H38" s="165"/>
      <c r="I38" s="164"/>
      <c r="J38" s="164"/>
      <c r="K38" s="164"/>
      <c r="L38" s="164"/>
      <c r="M38" s="164"/>
      <c r="N38" s="164"/>
      <c r="T38" s="33">
        <f>SUM(T35:T37)</f>
        <v>25924</v>
      </c>
      <c r="U38" s="33"/>
      <c r="X38" s="36"/>
    </row>
    <row r="39" spans="3:24" ht="17.25">
      <c r="C39" s="164"/>
      <c r="D39" s="164"/>
      <c r="E39" s="164"/>
      <c r="F39" s="164"/>
      <c r="G39" s="164"/>
      <c r="H39" s="165"/>
      <c r="I39" s="164"/>
      <c r="J39" s="164"/>
      <c r="K39" s="164"/>
      <c r="L39" s="164"/>
      <c r="M39" s="164"/>
      <c r="N39" s="164"/>
      <c r="T39" s="33"/>
      <c r="U39" s="33"/>
      <c r="X39" s="36"/>
    </row>
    <row r="40" spans="20:24" ht="15">
      <c r="T40" s="33"/>
      <c r="U40" s="33"/>
      <c r="X40" s="36"/>
    </row>
    <row r="41" spans="20:24" ht="15">
      <c r="T41" s="33"/>
      <c r="U41" s="33"/>
      <c r="X41" s="36"/>
    </row>
    <row r="42" spans="1:24" ht="12.75">
      <c r="A42"/>
      <c r="B42"/>
      <c r="C42"/>
      <c r="T42" s="33"/>
      <c r="U42" s="33"/>
      <c r="X42" s="36"/>
    </row>
    <row r="43" spans="1:24" ht="12.75">
      <c r="A43"/>
      <c r="B43"/>
      <c r="C43"/>
      <c r="T43" s="33"/>
      <c r="U43" s="33"/>
      <c r="X43" s="36"/>
    </row>
    <row r="44" spans="1:24" ht="12.75">
      <c r="A44"/>
      <c r="B44"/>
      <c r="C44"/>
      <c r="T44" s="33"/>
      <c r="U44" s="33"/>
      <c r="X44" s="36"/>
    </row>
    <row r="45" spans="1:24" ht="12.75">
      <c r="A45"/>
      <c r="B45"/>
      <c r="C45"/>
      <c r="T45" s="33"/>
      <c r="U45" s="33"/>
      <c r="X45" s="36"/>
    </row>
    <row r="46" spans="1:24" ht="14.25">
      <c r="A46"/>
      <c r="B46" s="296"/>
      <c r="C46"/>
      <c r="T46" s="33"/>
      <c r="U46" s="33"/>
      <c r="X46" s="36"/>
    </row>
    <row r="47" spans="1:25" ht="12.75">
      <c r="A47"/>
      <c r="B47"/>
      <c r="C47"/>
      <c r="X47" s="37"/>
      <c r="Y47" s="36"/>
    </row>
    <row r="49" spans="1:24" ht="12.75">
      <c r="A49"/>
      <c r="B49"/>
      <c r="C49"/>
      <c r="X49" s="36"/>
    </row>
  </sheetData>
  <sheetProtection/>
  <mergeCells count="20">
    <mergeCell ref="N4:N9"/>
    <mergeCell ref="O4:O9"/>
    <mergeCell ref="P4:P9"/>
    <mergeCell ref="Q4:Q9"/>
    <mergeCell ref="H4:H9"/>
    <mergeCell ref="I4:I9"/>
    <mergeCell ref="J4:J9"/>
    <mergeCell ref="K4:K9"/>
    <mergeCell ref="L4:L9"/>
    <mergeCell ref="M4:M9"/>
    <mergeCell ref="B1:G1"/>
    <mergeCell ref="B2:G2"/>
    <mergeCell ref="C3:C9"/>
    <mergeCell ref="D3:D7"/>
    <mergeCell ref="E3:G3"/>
    <mergeCell ref="A4:A9"/>
    <mergeCell ref="B4:B9"/>
    <mergeCell ref="E4:E7"/>
    <mergeCell ref="F4:F7"/>
    <mergeCell ref="G4:G7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zoomScale="70" zoomScaleNormal="70" zoomScaleSheetLayoutView="75" zoomScalePageLayoutView="0" workbookViewId="0" topLeftCell="B1">
      <pane ySplit="9" topLeftCell="A16" activePane="bottomLeft" state="frozen"/>
      <selection pane="topLeft" activeCell="B1" sqref="B1"/>
      <selection pane="bottomLeft" activeCell="V33" sqref="V33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7" width="16.7109375" style="0" customWidth="1"/>
    <col min="8" max="8" width="19.00390625" style="0" customWidth="1"/>
    <col min="9" max="9" width="15.421875" style="0" customWidth="1"/>
    <col min="10" max="10" width="16.28125" style="1" hidden="1" customWidth="1"/>
    <col min="11" max="11" width="14.7109375" style="0" hidden="1" customWidth="1"/>
    <col min="12" max="12" width="12.57421875" style="0" hidden="1" customWidth="1"/>
    <col min="13" max="13" width="10.00390625" style="0" hidden="1" customWidth="1"/>
    <col min="14" max="14" width="11.00390625" style="0" hidden="1" customWidth="1"/>
    <col min="15" max="15" width="18.00390625" style="0" hidden="1" customWidth="1"/>
    <col min="16" max="16" width="15.28125" style="0" hidden="1" customWidth="1"/>
    <col min="17" max="17" width="13.00390625" style="0" hidden="1" customWidth="1"/>
    <col min="18" max="18" width="11.140625" style="0" hidden="1" customWidth="1"/>
    <col min="19" max="19" width="14.57421875" style="0" hidden="1" customWidth="1"/>
    <col min="20" max="20" width="12.7109375" style="0" customWidth="1"/>
    <col min="21" max="21" width="13.28125" style="0" customWidth="1"/>
    <col min="22" max="22" width="16.8515625" style="0" bestFit="1" customWidth="1"/>
    <col min="23" max="23" width="16.8515625" style="0" customWidth="1"/>
    <col min="24" max="24" width="17.7109375" style="0" customWidth="1"/>
    <col min="25" max="25" width="10.7109375" style="0" customWidth="1"/>
    <col min="26" max="26" width="14.421875" style="0" customWidth="1"/>
    <col min="27" max="27" width="11.28125" style="0" customWidth="1"/>
    <col min="28" max="28" width="11.00390625" style="0" customWidth="1"/>
    <col min="29" max="29" width="12.8515625" style="0" customWidth="1"/>
    <col min="30" max="30" width="11.140625" style="0" customWidth="1"/>
    <col min="31" max="31" width="10.00390625" style="0" customWidth="1"/>
  </cols>
  <sheetData>
    <row r="1" spans="1:9" ht="30.75" customHeight="1">
      <c r="A1" s="2"/>
      <c r="B1" s="336" t="s">
        <v>51</v>
      </c>
      <c r="C1" s="336"/>
      <c r="D1" s="336"/>
      <c r="E1" s="336"/>
      <c r="F1" s="336"/>
      <c r="G1" s="336"/>
      <c r="H1" s="336"/>
      <c r="I1" s="336"/>
    </row>
    <row r="2" spans="1:9" ht="18.75" thickBot="1">
      <c r="A2" s="2"/>
      <c r="B2" s="337" t="s">
        <v>50</v>
      </c>
      <c r="C2" s="337"/>
      <c r="D2" s="337"/>
      <c r="E2" s="337"/>
      <c r="F2" s="337"/>
      <c r="G2" s="337"/>
      <c r="H2" s="337"/>
      <c r="I2" s="337"/>
    </row>
    <row r="3" spans="1:9" ht="18.75" thickBot="1">
      <c r="A3" s="2"/>
      <c r="B3" s="292"/>
      <c r="C3" s="338" t="s">
        <v>26</v>
      </c>
      <c r="D3" s="341" t="s">
        <v>44</v>
      </c>
      <c r="E3" s="343" t="s">
        <v>60</v>
      </c>
      <c r="F3" s="375"/>
      <c r="G3" s="375"/>
      <c r="H3" s="375"/>
      <c r="I3" s="344"/>
    </row>
    <row r="4" spans="1:19" ht="12.75" customHeight="1">
      <c r="A4" s="345" t="s">
        <v>25</v>
      </c>
      <c r="B4" s="376" t="s">
        <v>24</v>
      </c>
      <c r="C4" s="339"/>
      <c r="D4" s="342"/>
      <c r="E4" s="351" t="s">
        <v>87</v>
      </c>
      <c r="F4" s="351" t="s">
        <v>88</v>
      </c>
      <c r="G4" s="351" t="s">
        <v>89</v>
      </c>
      <c r="H4" s="351" t="s">
        <v>90</v>
      </c>
      <c r="I4" s="351" t="s">
        <v>91</v>
      </c>
      <c r="J4" s="363" t="s">
        <v>33</v>
      </c>
      <c r="K4" s="366" t="s">
        <v>32</v>
      </c>
      <c r="L4" s="369" t="s">
        <v>34</v>
      </c>
      <c r="M4" s="369" t="s">
        <v>36</v>
      </c>
      <c r="N4" s="369" t="s">
        <v>37</v>
      </c>
      <c r="O4" s="372" t="s">
        <v>38</v>
      </c>
      <c r="P4" s="353" t="s">
        <v>38</v>
      </c>
      <c r="Q4" s="356" t="s">
        <v>30</v>
      </c>
      <c r="R4" s="359" t="s">
        <v>29</v>
      </c>
      <c r="S4" s="359" t="s">
        <v>31</v>
      </c>
    </row>
    <row r="5" spans="1:19" ht="15.75" customHeight="1">
      <c r="A5" s="346"/>
      <c r="B5" s="377"/>
      <c r="C5" s="339"/>
      <c r="D5" s="342"/>
      <c r="E5" s="352"/>
      <c r="F5" s="352"/>
      <c r="G5" s="352"/>
      <c r="H5" s="352"/>
      <c r="I5" s="352"/>
      <c r="J5" s="364"/>
      <c r="K5" s="367"/>
      <c r="L5" s="370"/>
      <c r="M5" s="370"/>
      <c r="N5" s="370"/>
      <c r="O5" s="373"/>
      <c r="P5" s="354"/>
      <c r="Q5" s="357"/>
      <c r="R5" s="360"/>
      <c r="S5" s="360"/>
    </row>
    <row r="6" spans="1:19" ht="33" customHeight="1">
      <c r="A6" s="346"/>
      <c r="B6" s="377"/>
      <c r="C6" s="339"/>
      <c r="D6" s="342"/>
      <c r="E6" s="352"/>
      <c r="F6" s="352"/>
      <c r="G6" s="352"/>
      <c r="H6" s="352"/>
      <c r="I6" s="352"/>
      <c r="J6" s="364"/>
      <c r="K6" s="367"/>
      <c r="L6" s="370"/>
      <c r="M6" s="370"/>
      <c r="N6" s="370"/>
      <c r="O6" s="373"/>
      <c r="P6" s="354"/>
      <c r="Q6" s="357"/>
      <c r="R6" s="360"/>
      <c r="S6" s="360"/>
    </row>
    <row r="7" spans="1:19" ht="112.5" customHeight="1" thickBot="1">
      <c r="A7" s="346"/>
      <c r="B7" s="377"/>
      <c r="C7" s="339"/>
      <c r="D7" s="342"/>
      <c r="E7" s="352"/>
      <c r="F7" s="352"/>
      <c r="G7" s="352"/>
      <c r="H7" s="352"/>
      <c r="I7" s="352"/>
      <c r="J7" s="364"/>
      <c r="K7" s="367"/>
      <c r="L7" s="370"/>
      <c r="M7" s="370"/>
      <c r="N7" s="370"/>
      <c r="O7" s="373"/>
      <c r="P7" s="354"/>
      <c r="Q7" s="357"/>
      <c r="R7" s="360"/>
      <c r="S7" s="360"/>
    </row>
    <row r="8" spans="1:19" ht="15" customHeight="1" hidden="1" thickBot="1">
      <c r="A8" s="346"/>
      <c r="B8" s="377"/>
      <c r="C8" s="339"/>
      <c r="D8" s="300"/>
      <c r="E8" s="294"/>
      <c r="F8" s="294"/>
      <c r="G8" s="294"/>
      <c r="H8" s="301"/>
      <c r="I8" s="301"/>
      <c r="J8" s="364"/>
      <c r="K8" s="367"/>
      <c r="L8" s="370"/>
      <c r="M8" s="370"/>
      <c r="N8" s="370"/>
      <c r="O8" s="373"/>
      <c r="P8" s="354"/>
      <c r="Q8" s="357"/>
      <c r="R8" s="360"/>
      <c r="S8" s="360"/>
    </row>
    <row r="9" spans="1:22" ht="21.75" customHeight="1" hidden="1" thickBot="1">
      <c r="A9" s="347"/>
      <c r="B9" s="378"/>
      <c r="C9" s="340"/>
      <c r="D9" s="320"/>
      <c r="E9" s="295"/>
      <c r="F9" s="295"/>
      <c r="G9" s="295"/>
      <c r="H9" s="302"/>
      <c r="I9" s="302"/>
      <c r="J9" s="365"/>
      <c r="K9" s="368"/>
      <c r="L9" s="371"/>
      <c r="M9" s="371"/>
      <c r="N9" s="371"/>
      <c r="O9" s="374"/>
      <c r="P9" s="355"/>
      <c r="Q9" s="358"/>
      <c r="R9" s="361"/>
      <c r="S9" s="362"/>
      <c r="V9" s="33"/>
    </row>
    <row r="10" spans="1:23" ht="18" thickBot="1">
      <c r="A10" s="4"/>
      <c r="B10" s="228">
        <v>1</v>
      </c>
      <c r="C10" s="229">
        <v>2</v>
      </c>
      <c r="D10" s="272">
        <v>4</v>
      </c>
      <c r="E10" s="194"/>
      <c r="F10" s="194"/>
      <c r="G10" s="194"/>
      <c r="H10" s="194">
        <v>5</v>
      </c>
      <c r="I10" s="194">
        <v>6</v>
      </c>
      <c r="J10" s="200">
        <v>9</v>
      </c>
      <c r="K10" s="80">
        <v>10</v>
      </c>
      <c r="L10" s="81"/>
      <c r="M10" s="82"/>
      <c r="N10" s="83"/>
      <c r="O10" s="84"/>
      <c r="P10" s="85"/>
      <c r="Q10" s="27">
        <v>11</v>
      </c>
      <c r="R10" s="51">
        <v>12</v>
      </c>
      <c r="S10" s="61">
        <v>13</v>
      </c>
      <c r="U10" s="33" t="s">
        <v>92</v>
      </c>
      <c r="V10" s="44"/>
      <c r="W10" s="33"/>
    </row>
    <row r="11" spans="1:21" ht="42" customHeight="1" thickBot="1">
      <c r="A11" s="6" t="s">
        <v>4</v>
      </c>
      <c r="B11" s="268" t="s">
        <v>55</v>
      </c>
      <c r="C11" s="269"/>
      <c r="D11" s="277">
        <f aca="true" t="shared" si="0" ref="D11:I11">D12+D13</f>
        <v>1893130.1344330136</v>
      </c>
      <c r="E11" s="253">
        <f t="shared" si="0"/>
        <v>370197.49219275184</v>
      </c>
      <c r="F11" s="253">
        <f t="shared" si="0"/>
        <v>196057.12842275327</v>
      </c>
      <c r="G11" s="253">
        <f t="shared" si="0"/>
        <v>405135.4773552855</v>
      </c>
      <c r="H11" s="253">
        <f t="shared" si="0"/>
        <v>222746.06617956833</v>
      </c>
      <c r="I11" s="253">
        <f t="shared" si="0"/>
        <v>698993.9702826547</v>
      </c>
      <c r="J11" s="201" t="e">
        <f>#REF!+#REF!+J13+#REF!+#REF!</f>
        <v>#REF!</v>
      </c>
      <c r="K11" s="86" t="e">
        <f>#REF!+#REF!+K13+#REF!+#REF!</f>
        <v>#REF!</v>
      </c>
      <c r="L11" s="87" t="e">
        <f>#REF!+#REF!+L13+#REF!+#REF!</f>
        <v>#REF!</v>
      </c>
      <c r="M11" s="88"/>
      <c r="N11" s="87"/>
      <c r="O11" s="89" t="e">
        <f>#REF!+#REF!+O13+#REF!+#REF!</f>
        <v>#REF!</v>
      </c>
      <c r="P11" s="90" t="e">
        <f>#REF!+#REF!+P13+#REF!+#REF!</f>
        <v>#REF!</v>
      </c>
      <c r="Q11" s="22"/>
      <c r="R11" s="52"/>
      <c r="S11" s="45"/>
      <c r="T11" s="314">
        <f aca="true" t="shared" si="1" ref="T11:T19">SUM(E11:I11)</f>
        <v>1893130.1344330139</v>
      </c>
      <c r="U11">
        <f>D11-T11</f>
        <v>0</v>
      </c>
    </row>
    <row r="12" spans="1:21" ht="39" customHeight="1" thickBot="1">
      <c r="A12" s="7"/>
      <c r="B12" s="259" t="s">
        <v>83</v>
      </c>
      <c r="C12" s="324" t="s">
        <v>52</v>
      </c>
      <c r="D12" s="311">
        <v>1814745.1344330136</v>
      </c>
      <c r="E12" s="313">
        <v>368637.49219275184</v>
      </c>
      <c r="F12" s="313">
        <v>196057.12842275327</v>
      </c>
      <c r="G12" s="313">
        <v>356275.4773552855</v>
      </c>
      <c r="H12" s="194">
        <v>221246.06617956833</v>
      </c>
      <c r="I12" s="278">
        <v>672528.9702826547</v>
      </c>
      <c r="J12" s="92">
        <v>218640.74108731415</v>
      </c>
      <c r="K12" s="93">
        <v>2100</v>
      </c>
      <c r="L12" s="94"/>
      <c r="M12" s="95"/>
      <c r="N12" s="94"/>
      <c r="O12" s="96"/>
      <c r="P12" s="97"/>
      <c r="Q12" s="23"/>
      <c r="R12" s="54"/>
      <c r="S12" s="47"/>
      <c r="T12" s="293">
        <f t="shared" si="1"/>
        <v>1814745.1344330139</v>
      </c>
      <c r="U12" s="323">
        <f>D12-T12</f>
        <v>0</v>
      </c>
    </row>
    <row r="13" spans="1:27" ht="51" customHeight="1" thickBot="1">
      <c r="A13" s="8" t="s">
        <v>5</v>
      </c>
      <c r="B13" s="260" t="s">
        <v>54</v>
      </c>
      <c r="C13" s="192" t="s">
        <v>6</v>
      </c>
      <c r="D13" s="285">
        <v>78385</v>
      </c>
      <c r="E13" s="194">
        <v>1560</v>
      </c>
      <c r="F13" s="194">
        <v>0</v>
      </c>
      <c r="G13" s="194">
        <v>48860</v>
      </c>
      <c r="H13" s="194">
        <v>1500</v>
      </c>
      <c r="I13" s="194">
        <v>26465</v>
      </c>
      <c r="J13" s="202">
        <f>SUM(D13:I13)</f>
        <v>156770</v>
      </c>
      <c r="K13" s="98"/>
      <c r="L13" s="99"/>
      <c r="M13" s="114"/>
      <c r="N13" s="109"/>
      <c r="O13" s="115">
        <v>-587</v>
      </c>
      <c r="P13" s="116"/>
      <c r="Q13" s="65"/>
      <c r="R13" s="56"/>
      <c r="S13" s="47"/>
      <c r="T13" s="293">
        <f t="shared" si="1"/>
        <v>78385</v>
      </c>
      <c r="U13" s="323">
        <f>D13-T13</f>
        <v>0</v>
      </c>
      <c r="V13" s="29"/>
      <c r="W13" s="29"/>
      <c r="X13" s="29"/>
      <c r="Y13" s="233"/>
      <c r="Z13" s="29"/>
      <c r="AA13" s="29"/>
    </row>
    <row r="14" spans="1:21" ht="30" customHeight="1" thickBot="1">
      <c r="A14" s="5"/>
      <c r="B14" s="261" t="s">
        <v>56</v>
      </c>
      <c r="C14" s="234" t="s">
        <v>7</v>
      </c>
      <c r="D14" s="273">
        <f aca="true" t="shared" si="2" ref="D14:I14">+D15+D16+D17+D18</f>
        <v>2020456</v>
      </c>
      <c r="E14" s="243">
        <f t="shared" si="2"/>
        <v>508135</v>
      </c>
      <c r="F14" s="243">
        <f t="shared" si="2"/>
        <v>247644</v>
      </c>
      <c r="G14" s="243">
        <f t="shared" si="2"/>
        <v>348639</v>
      </c>
      <c r="H14" s="243">
        <f t="shared" si="2"/>
        <v>281393</v>
      </c>
      <c r="I14" s="243">
        <f t="shared" si="2"/>
        <v>634645</v>
      </c>
      <c r="J14" s="203" t="e">
        <f>#REF!</f>
        <v>#REF!</v>
      </c>
      <c r="K14" s="118" t="e">
        <f>#REF!</f>
        <v>#REF!</v>
      </c>
      <c r="L14" s="119" t="e">
        <f>#REF!</f>
        <v>#REF!</v>
      </c>
      <c r="M14" s="120"/>
      <c r="N14" s="121"/>
      <c r="O14" s="122" t="e">
        <f>#REF!</f>
        <v>#REF!</v>
      </c>
      <c r="P14" s="123" t="e">
        <f>#REF!</f>
        <v>#REF!</v>
      </c>
      <c r="Q14" s="69"/>
      <c r="R14" s="70"/>
      <c r="S14" s="71"/>
      <c r="T14" s="20">
        <f t="shared" si="1"/>
        <v>2020456</v>
      </c>
      <c r="U14" s="20"/>
    </row>
    <row r="15" spans="1:23" ht="54.75" customHeight="1" thickBot="1">
      <c r="A15" s="10"/>
      <c r="B15" s="262" t="s">
        <v>57</v>
      </c>
      <c r="C15" s="266" t="s">
        <v>47</v>
      </c>
      <c r="D15" s="303">
        <v>1320740</v>
      </c>
      <c r="E15" s="257">
        <v>357062</v>
      </c>
      <c r="F15" s="257">
        <v>154713</v>
      </c>
      <c r="G15" s="257">
        <v>212432</v>
      </c>
      <c r="H15" s="255">
        <v>177202</v>
      </c>
      <c r="I15" s="194">
        <v>419331</v>
      </c>
      <c r="J15" s="204">
        <f>SUM(D15:I15)</f>
        <v>2641480</v>
      </c>
      <c r="K15" s="98">
        <v>42000</v>
      </c>
      <c r="L15" s="99"/>
      <c r="M15" s="100"/>
      <c r="N15" s="99"/>
      <c r="O15" s="101">
        <v>71450</v>
      </c>
      <c r="P15" s="97"/>
      <c r="Q15" s="24"/>
      <c r="R15" s="53"/>
      <c r="S15" s="46"/>
      <c r="T15" s="312">
        <f t="shared" si="1"/>
        <v>1320740</v>
      </c>
      <c r="U15" s="28">
        <f>D15-T15</f>
        <v>0</v>
      </c>
      <c r="V15" s="28"/>
      <c r="W15" s="28"/>
    </row>
    <row r="16" spans="1:21" ht="34.5" customHeight="1" thickBot="1">
      <c r="A16" s="11" t="s">
        <v>0</v>
      </c>
      <c r="B16" s="263" t="s">
        <v>8</v>
      </c>
      <c r="C16" s="258" t="s">
        <v>1</v>
      </c>
      <c r="D16" s="304">
        <v>69372</v>
      </c>
      <c r="E16" s="247">
        <v>8149</v>
      </c>
      <c r="F16" s="247">
        <v>13642</v>
      </c>
      <c r="G16" s="247">
        <v>19573</v>
      </c>
      <c r="H16" s="247">
        <v>8520</v>
      </c>
      <c r="I16" s="189">
        <v>19488</v>
      </c>
      <c r="J16" s="107">
        <f>SUM(D16:I16)</f>
        <v>138744</v>
      </c>
      <c r="K16" s="98">
        <v>1000</v>
      </c>
      <c r="L16" s="99"/>
      <c r="M16" s="100"/>
      <c r="N16" s="99"/>
      <c r="O16" s="101">
        <f>144718+23500</f>
        <v>168218</v>
      </c>
      <c r="P16" s="97"/>
      <c r="Q16" s="66"/>
      <c r="R16" s="59"/>
      <c r="S16" s="64"/>
      <c r="T16" s="312">
        <f t="shared" si="1"/>
        <v>69372</v>
      </c>
      <c r="U16" s="34">
        <f>D16-T16</f>
        <v>0</v>
      </c>
    </row>
    <row r="17" spans="1:25" ht="51.75" customHeight="1" thickBot="1">
      <c r="A17" s="11" t="s">
        <v>2</v>
      </c>
      <c r="B17" s="260" t="s">
        <v>9</v>
      </c>
      <c r="C17" s="128" t="s">
        <v>49</v>
      </c>
      <c r="D17" s="305">
        <v>42370</v>
      </c>
      <c r="E17" s="249">
        <v>8953</v>
      </c>
      <c r="F17" s="249">
        <v>4815</v>
      </c>
      <c r="G17" s="249">
        <v>7619</v>
      </c>
      <c r="H17" s="249">
        <v>4940</v>
      </c>
      <c r="I17" s="249">
        <v>16043</v>
      </c>
      <c r="J17" s="204">
        <f>SUM(D17:I17)</f>
        <v>84740</v>
      </c>
      <c r="K17" s="98">
        <v>32300</v>
      </c>
      <c r="L17" s="99"/>
      <c r="M17" s="100"/>
      <c r="N17" s="99"/>
      <c r="O17" s="101">
        <v>877350</v>
      </c>
      <c r="P17" s="97"/>
      <c r="Q17" s="31"/>
      <c r="R17" s="57"/>
      <c r="S17" s="46"/>
      <c r="T17" s="312">
        <f t="shared" si="1"/>
        <v>42370</v>
      </c>
      <c r="U17" s="28">
        <f>D17-T17</f>
        <v>0</v>
      </c>
      <c r="V17" s="28"/>
      <c r="W17" s="28"/>
      <c r="X17" s="29"/>
      <c r="Y17" s="29"/>
    </row>
    <row r="18" spans="1:21" ht="33" customHeight="1" thickBot="1">
      <c r="A18" s="12" t="s">
        <v>3</v>
      </c>
      <c r="B18" s="264" t="s">
        <v>48</v>
      </c>
      <c r="C18" s="237" t="s">
        <v>22</v>
      </c>
      <c r="D18" s="276">
        <v>587974</v>
      </c>
      <c r="E18" s="251">
        <v>133971</v>
      </c>
      <c r="F18" s="251">
        <v>74474</v>
      </c>
      <c r="G18" s="251">
        <v>109015</v>
      </c>
      <c r="H18" s="251">
        <v>90731</v>
      </c>
      <c r="I18" s="251">
        <v>179783</v>
      </c>
      <c r="J18" s="206">
        <f>SUM(D18:I18)</f>
        <v>1175948</v>
      </c>
      <c r="K18" s="98"/>
      <c r="L18" s="99"/>
      <c r="M18" s="100"/>
      <c r="N18" s="99"/>
      <c r="O18" s="101">
        <v>40890</v>
      </c>
      <c r="P18" s="97"/>
      <c r="Q18" s="32"/>
      <c r="R18" s="58"/>
      <c r="S18" s="63"/>
      <c r="T18" s="312">
        <f t="shared" si="1"/>
        <v>587974</v>
      </c>
      <c r="U18">
        <f>D18-T18</f>
        <v>0</v>
      </c>
    </row>
    <row r="19" spans="1:31" ht="22.5" customHeight="1" thickBot="1">
      <c r="A19" s="13"/>
      <c r="B19" s="267" t="s">
        <v>27</v>
      </c>
      <c r="C19" s="238" t="s">
        <v>23</v>
      </c>
      <c r="D19" s="277">
        <f aca="true" t="shared" si="3" ref="D19:I19">D11-D14</f>
        <v>-127325.86556698638</v>
      </c>
      <c r="E19" s="253">
        <f t="shared" si="3"/>
        <v>-137937.50780724816</v>
      </c>
      <c r="F19" s="253">
        <f t="shared" si="3"/>
        <v>-51586.871577246726</v>
      </c>
      <c r="G19" s="253">
        <f t="shared" si="3"/>
        <v>56496.47735528549</v>
      </c>
      <c r="H19" s="253">
        <f t="shared" si="3"/>
        <v>-58646.933820431674</v>
      </c>
      <c r="I19" s="253">
        <f t="shared" si="3"/>
        <v>64348.970282654744</v>
      </c>
      <c r="J19" s="205" t="e">
        <f>#REF!-J14+#REF!</f>
        <v>#REF!</v>
      </c>
      <c r="K19" s="184" t="e">
        <f>#REF!-K14+#REF!</f>
        <v>#REF!</v>
      </c>
      <c r="L19" s="185" t="e">
        <f>#REF!-L14+#REF!</f>
        <v>#REF!</v>
      </c>
      <c r="M19" s="186"/>
      <c r="N19" s="185"/>
      <c r="O19" s="187" t="e">
        <f>#REF!-O14+#REF!</f>
        <v>#REF!</v>
      </c>
      <c r="P19" s="124" t="e">
        <f>#REF!-P14+#REF!</f>
        <v>#REF!</v>
      </c>
      <c r="Q19" s="174"/>
      <c r="R19" s="175"/>
      <c r="S19" s="62"/>
      <c r="T19" s="323">
        <f t="shared" si="1"/>
        <v>-127325.86556698632</v>
      </c>
      <c r="U19" s="319">
        <f>D19-T19</f>
        <v>0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0" ht="23.25" customHeight="1" hidden="1" thickBot="1">
      <c r="A20" s="176"/>
      <c r="B20" s="177"/>
      <c r="C20" s="178"/>
      <c r="D20" s="195"/>
      <c r="E20" s="297"/>
      <c r="F20" s="297"/>
      <c r="G20" s="297"/>
      <c r="H20" s="106"/>
      <c r="I20" s="105"/>
      <c r="J20" s="207"/>
      <c r="K20" s="171"/>
      <c r="L20" s="172"/>
      <c r="M20" s="173"/>
      <c r="N20" s="172"/>
      <c r="O20" s="153"/>
      <c r="P20" s="154"/>
      <c r="Q20" s="181"/>
      <c r="R20" s="182"/>
      <c r="S20" s="64"/>
      <c r="U20" s="1"/>
      <c r="V20" s="28"/>
      <c r="W20" s="28"/>
      <c r="AA20" s="41"/>
      <c r="AB20" s="42"/>
      <c r="AC20" s="42"/>
      <c r="AD20" s="33"/>
    </row>
    <row r="21" spans="1:31" ht="15" customHeight="1" hidden="1" thickBot="1">
      <c r="A21" s="9"/>
      <c r="B21" s="19" t="s">
        <v>28</v>
      </c>
      <c r="C21" s="134"/>
      <c r="D21" s="169"/>
      <c r="E21" s="167"/>
      <c r="F21" s="167"/>
      <c r="G21" s="167"/>
      <c r="H21" s="103"/>
      <c r="I21" s="222"/>
      <c r="J21" s="170"/>
      <c r="K21" s="136"/>
      <c r="L21" s="111"/>
      <c r="M21" s="110"/>
      <c r="N21" s="111"/>
      <c r="O21" s="112"/>
      <c r="P21" s="113"/>
      <c r="Q21" s="26"/>
      <c r="R21" s="57"/>
      <c r="S21" s="46"/>
      <c r="U21" s="39"/>
      <c r="AA21" s="38"/>
      <c r="AE21" s="38"/>
    </row>
    <row r="22" spans="1:21" ht="17.25" hidden="1">
      <c r="A22" s="18"/>
      <c r="B22" s="14" t="s">
        <v>10</v>
      </c>
      <c r="C22" s="137" t="s">
        <v>11</v>
      </c>
      <c r="D22" s="190">
        <f>D23</f>
        <v>9</v>
      </c>
      <c r="E22" s="168"/>
      <c r="F22" s="168"/>
      <c r="G22" s="168"/>
      <c r="H22" s="216">
        <v>51</v>
      </c>
      <c r="I22" s="223">
        <f>I23</f>
        <v>40</v>
      </c>
      <c r="J22" s="208">
        <f>J23</f>
        <v>100</v>
      </c>
      <c r="K22" s="108">
        <f>K23</f>
        <v>5</v>
      </c>
      <c r="L22" s="109"/>
      <c r="M22" s="114"/>
      <c r="N22" s="109"/>
      <c r="O22" s="115"/>
      <c r="P22" s="116">
        <f>Q22+R22+S22</f>
        <v>0</v>
      </c>
      <c r="Q22" s="25"/>
      <c r="R22" s="54"/>
      <c r="S22" s="47"/>
      <c r="U22" s="40"/>
    </row>
    <row r="23" spans="1:21" ht="17.25" hidden="1">
      <c r="A23" s="15"/>
      <c r="B23" s="16" t="s">
        <v>12</v>
      </c>
      <c r="C23" s="133" t="s">
        <v>13</v>
      </c>
      <c r="D23" s="190">
        <v>9</v>
      </c>
      <c r="E23" s="183"/>
      <c r="F23" s="183"/>
      <c r="G23" s="183"/>
      <c r="H23" s="127">
        <v>51</v>
      </c>
      <c r="I23" s="212">
        <v>40</v>
      </c>
      <c r="J23" s="209">
        <f>SUM(D23:I23)</f>
        <v>100</v>
      </c>
      <c r="K23" s="98">
        <v>5</v>
      </c>
      <c r="L23" s="99"/>
      <c r="M23" s="100"/>
      <c r="N23" s="99"/>
      <c r="O23" s="101"/>
      <c r="P23" s="97">
        <f>Q23+R23+S23</f>
        <v>0</v>
      </c>
      <c r="Q23" s="21"/>
      <c r="R23" s="55"/>
      <c r="S23" s="48"/>
      <c r="U23" s="39"/>
    </row>
    <row r="24" spans="1:32" ht="17.25" hidden="1">
      <c r="A24" s="15"/>
      <c r="B24" s="16" t="s">
        <v>14</v>
      </c>
      <c r="C24" s="133" t="s">
        <v>15</v>
      </c>
      <c r="D24" s="190">
        <f>D25</f>
        <v>9</v>
      </c>
      <c r="E24" s="183"/>
      <c r="F24" s="183"/>
      <c r="G24" s="183"/>
      <c r="H24" s="127">
        <v>51</v>
      </c>
      <c r="I24" s="212">
        <f>I25</f>
        <v>40</v>
      </c>
      <c r="J24" s="209">
        <f>J25</f>
        <v>100</v>
      </c>
      <c r="K24" s="98">
        <f>K25</f>
        <v>5</v>
      </c>
      <c r="L24" s="99"/>
      <c r="M24" s="100"/>
      <c r="N24" s="99"/>
      <c r="O24" s="101"/>
      <c r="P24" s="97">
        <f>Q24+R24+S24</f>
        <v>0</v>
      </c>
      <c r="Q24" s="21"/>
      <c r="R24" s="55"/>
      <c r="S24" s="48"/>
      <c r="U24" s="33"/>
      <c r="AE24" s="38"/>
      <c r="AF24" s="33">
        <f>AE24-AC24</f>
        <v>0</v>
      </c>
    </row>
    <row r="25" spans="1:23" ht="17.25" hidden="1">
      <c r="A25" s="15"/>
      <c r="B25" s="16" t="s">
        <v>12</v>
      </c>
      <c r="C25" s="133" t="s">
        <v>16</v>
      </c>
      <c r="D25" s="190">
        <v>9</v>
      </c>
      <c r="E25" s="183"/>
      <c r="F25" s="183"/>
      <c r="G25" s="183"/>
      <c r="H25" s="127">
        <v>51</v>
      </c>
      <c r="I25" s="212">
        <v>40</v>
      </c>
      <c r="J25" s="209">
        <f>SUM(D25:I25)</f>
        <v>100</v>
      </c>
      <c r="K25" s="98">
        <v>5</v>
      </c>
      <c r="L25" s="99"/>
      <c r="M25" s="100"/>
      <c r="N25" s="99"/>
      <c r="O25" s="101"/>
      <c r="P25" s="97">
        <f>Q25+R25+S25</f>
        <v>0</v>
      </c>
      <c r="Q25" s="21"/>
      <c r="R25" s="55"/>
      <c r="S25" s="48"/>
      <c r="V25" s="28"/>
      <c r="W25" s="28"/>
    </row>
    <row r="26" spans="1:28" ht="17.25" hidden="1">
      <c r="A26" s="15"/>
      <c r="B26" s="16" t="s">
        <v>17</v>
      </c>
      <c r="C26" s="133" t="s">
        <v>18</v>
      </c>
      <c r="D26" s="191"/>
      <c r="E26" s="166"/>
      <c r="F26" s="166"/>
      <c r="G26" s="166"/>
      <c r="H26" s="127"/>
      <c r="I26" s="212"/>
      <c r="J26" s="209"/>
      <c r="K26" s="98"/>
      <c r="L26" s="99"/>
      <c r="M26" s="100"/>
      <c r="N26" s="99"/>
      <c r="O26" s="101"/>
      <c r="P26" s="97"/>
      <c r="Q26" s="21"/>
      <c r="R26" s="55"/>
      <c r="S26" s="49"/>
      <c r="AB26" s="38"/>
    </row>
    <row r="27" spans="1:24" ht="18" hidden="1" thickBot="1">
      <c r="A27" s="15"/>
      <c r="B27" s="35" t="s">
        <v>12</v>
      </c>
      <c r="C27" s="141" t="s">
        <v>19</v>
      </c>
      <c r="D27" s="197" t="e">
        <f>#REF!/D25</f>
        <v>#REF!</v>
      </c>
      <c r="E27" s="298"/>
      <c r="F27" s="298"/>
      <c r="G27" s="298"/>
      <c r="H27" s="217" t="e">
        <f>#REF!/H25</f>
        <v>#REF!</v>
      </c>
      <c r="I27" s="224" t="e">
        <f>#REF!/I25</f>
        <v>#REF!</v>
      </c>
      <c r="J27" s="210" t="e">
        <f>#REF!/J25</f>
        <v>#REF!</v>
      </c>
      <c r="K27" s="144" t="e">
        <f>#REF!/K25</f>
        <v>#REF!</v>
      </c>
      <c r="L27" s="145"/>
      <c r="M27" s="146"/>
      <c r="N27" s="147"/>
      <c r="O27" s="148"/>
      <c r="P27" s="149"/>
      <c r="Q27" s="67"/>
      <c r="R27" s="60"/>
      <c r="S27" s="68"/>
      <c r="V27" s="37"/>
      <c r="W27" s="37"/>
      <c r="X27" s="33"/>
    </row>
    <row r="28" spans="1:27" ht="30" hidden="1" thickBot="1">
      <c r="A28" s="17"/>
      <c r="B28" s="73" t="s">
        <v>20</v>
      </c>
      <c r="C28" s="150" t="s">
        <v>21</v>
      </c>
      <c r="D28" s="215"/>
      <c r="E28" s="106"/>
      <c r="F28" s="106"/>
      <c r="G28" s="106"/>
      <c r="H28" s="193">
        <v>328</v>
      </c>
      <c r="I28" s="152">
        <v>288</v>
      </c>
      <c r="J28" s="211">
        <f>SUM(D28:I28)</f>
        <v>616</v>
      </c>
      <c r="K28" s="117"/>
      <c r="L28" s="104"/>
      <c r="M28" s="114"/>
      <c r="N28" s="111"/>
      <c r="O28" s="153"/>
      <c r="P28" s="154"/>
      <c r="Q28" s="74"/>
      <c r="R28" s="75"/>
      <c r="S28" s="64"/>
      <c r="U28" s="43"/>
      <c r="V28" s="33"/>
      <c r="W28" s="33"/>
      <c r="Z28" s="36"/>
      <c r="AA28" s="36"/>
    </row>
    <row r="29" spans="1:27" ht="18" hidden="1" thickBot="1">
      <c r="A29" s="72"/>
      <c r="B29" s="76"/>
      <c r="C29" s="155"/>
      <c r="D29" s="158"/>
      <c r="E29" s="299"/>
      <c r="F29" s="299"/>
      <c r="G29" s="299"/>
      <c r="H29" s="218"/>
      <c r="I29" s="225"/>
      <c r="J29" s="226"/>
      <c r="K29" s="159"/>
      <c r="L29" s="160"/>
      <c r="M29" s="161"/>
      <c r="N29" s="162"/>
      <c r="O29" s="163"/>
      <c r="P29" s="160"/>
      <c r="Q29" s="77"/>
      <c r="R29" s="78"/>
      <c r="S29" s="79"/>
      <c r="U29" s="43"/>
      <c r="V29" s="33"/>
      <c r="W29" s="33"/>
      <c r="Z29" s="36"/>
      <c r="AA29" s="36"/>
    </row>
    <row r="30" spans="3:26" ht="17.25">
      <c r="C30" s="164"/>
      <c r="D30" s="164">
        <v>-127326</v>
      </c>
      <c r="E30" s="164"/>
      <c r="F30" s="164"/>
      <c r="G30" s="164"/>
      <c r="H30" s="164"/>
      <c r="I30" s="164"/>
      <c r="J30" s="165"/>
      <c r="K30" s="164"/>
      <c r="L30" s="164"/>
      <c r="M30" s="164"/>
      <c r="N30" s="164"/>
      <c r="O30" s="164"/>
      <c r="P30" s="164"/>
      <c r="V30" s="33"/>
      <c r="W30" s="33"/>
      <c r="Z30" s="36"/>
    </row>
    <row r="31" spans="2:26" ht="17.25">
      <c r="B31" s="318" t="s">
        <v>75</v>
      </c>
      <c r="C31" s="164"/>
      <c r="D31" s="164"/>
      <c r="E31" s="164">
        <v>-137938</v>
      </c>
      <c r="F31" s="164">
        <v>-51587</v>
      </c>
      <c r="G31" s="164">
        <v>56496</v>
      </c>
      <c r="H31" s="164">
        <v>-58647</v>
      </c>
      <c r="I31" s="164">
        <v>64349</v>
      </c>
      <c r="J31" s="165"/>
      <c r="K31" s="164"/>
      <c r="L31" s="164"/>
      <c r="M31" s="164"/>
      <c r="N31" s="164"/>
      <c r="O31" s="164"/>
      <c r="P31" s="164"/>
      <c r="T31">
        <f>SUM(E31:I31)</f>
        <v>-127327</v>
      </c>
      <c r="V31" s="33"/>
      <c r="W31" s="33"/>
      <c r="Z31" s="36"/>
    </row>
    <row r="32" spans="2:26" ht="17.25">
      <c r="B32" s="318" t="s">
        <v>76</v>
      </c>
      <c r="C32" s="164"/>
      <c r="D32" s="164"/>
      <c r="E32" s="164"/>
      <c r="F32" s="164"/>
      <c r="G32" s="164"/>
      <c r="H32" s="164"/>
      <c r="I32" s="164"/>
      <c r="J32" s="165"/>
      <c r="K32" s="164"/>
      <c r="L32" s="164"/>
      <c r="M32" s="164"/>
      <c r="N32" s="164"/>
      <c r="O32" s="164"/>
      <c r="P32" s="164"/>
      <c r="V32" s="33"/>
      <c r="W32" s="33"/>
      <c r="Z32" s="36"/>
    </row>
    <row r="33" spans="3:26" ht="17.25">
      <c r="C33" s="164"/>
      <c r="D33" s="164"/>
      <c r="E33" s="164">
        <v>2454</v>
      </c>
      <c r="F33" s="164">
        <v>965</v>
      </c>
      <c r="G33" s="164">
        <v>1174</v>
      </c>
      <c r="H33" s="164">
        <v>1116</v>
      </c>
      <c r="I33" s="164">
        <v>5188</v>
      </c>
      <c r="J33" s="165"/>
      <c r="K33" s="164"/>
      <c r="L33" s="164"/>
      <c r="M33" s="164"/>
      <c r="N33" s="164"/>
      <c r="O33" s="164"/>
      <c r="P33" s="164"/>
      <c r="V33" s="33"/>
      <c r="W33" s="33"/>
      <c r="Z33" s="36"/>
    </row>
    <row r="34" spans="3:26" ht="17.25">
      <c r="C34" s="164"/>
      <c r="D34" s="164"/>
      <c r="E34" s="164">
        <v>2288</v>
      </c>
      <c r="F34" s="164">
        <v>1430</v>
      </c>
      <c r="G34" s="164">
        <v>1716</v>
      </c>
      <c r="H34" s="164">
        <v>1287</v>
      </c>
      <c r="I34" s="164">
        <v>3003</v>
      </c>
      <c r="J34" s="165"/>
      <c r="K34" s="164"/>
      <c r="L34" s="164"/>
      <c r="M34" s="164"/>
      <c r="N34" s="164"/>
      <c r="O34" s="164"/>
      <c r="P34" s="164"/>
      <c r="V34" s="33"/>
      <c r="W34" s="33"/>
      <c r="Z34" s="36"/>
    </row>
    <row r="35" spans="3:26" ht="17.25">
      <c r="C35" s="164"/>
      <c r="D35" s="164"/>
      <c r="E35" s="164">
        <v>904</v>
      </c>
      <c r="F35" s="164">
        <v>353</v>
      </c>
      <c r="G35" s="164">
        <v>1614</v>
      </c>
      <c r="H35" s="164">
        <v>1183</v>
      </c>
      <c r="I35" s="164">
        <v>1984</v>
      </c>
      <c r="J35" s="165"/>
      <c r="K35" s="164"/>
      <c r="L35" s="164"/>
      <c r="M35" s="164"/>
      <c r="N35" s="164"/>
      <c r="O35" s="164"/>
      <c r="P35" s="164"/>
      <c r="V35" s="33"/>
      <c r="W35" s="33"/>
      <c r="Z35" s="36"/>
    </row>
    <row r="36" spans="3:26" ht="17.25">
      <c r="C36" s="164"/>
      <c r="D36" s="164"/>
      <c r="E36" s="164">
        <v>3307</v>
      </c>
      <c r="F36" s="164">
        <v>2067</v>
      </c>
      <c r="G36" s="164">
        <v>3110</v>
      </c>
      <c r="H36" s="164">
        <v>1354</v>
      </c>
      <c r="I36" s="164">
        <v>5870</v>
      </c>
      <c r="J36" s="165"/>
      <c r="K36" s="164"/>
      <c r="L36" s="164"/>
      <c r="M36" s="164"/>
      <c r="N36" s="164"/>
      <c r="O36" s="164"/>
      <c r="P36" s="164"/>
      <c r="V36" s="33"/>
      <c r="W36" s="33"/>
      <c r="Z36" s="36"/>
    </row>
    <row r="37" spans="3:26" ht="17.25">
      <c r="C37" s="164"/>
      <c r="D37" s="164"/>
      <c r="E37" s="325">
        <f>SUM(E33:E36)</f>
        <v>8953</v>
      </c>
      <c r="F37" s="325">
        <f>SUM(F33:F36)</f>
        <v>4815</v>
      </c>
      <c r="G37" s="325">
        <f>SUM(G33:G36)</f>
        <v>7614</v>
      </c>
      <c r="H37" s="325">
        <f>SUM(H33:H36)</f>
        <v>4940</v>
      </c>
      <c r="I37" s="325">
        <f>SUM(I33:I36)</f>
        <v>16045</v>
      </c>
      <c r="J37" s="165"/>
      <c r="K37" s="164"/>
      <c r="L37" s="164"/>
      <c r="M37" s="164"/>
      <c r="N37" s="164"/>
      <c r="O37" s="164"/>
      <c r="P37" s="164"/>
      <c r="T37">
        <f>SUM(E37:S37)</f>
        <v>42367</v>
      </c>
      <c r="V37" s="33"/>
      <c r="W37" s="33"/>
      <c r="Z37" s="36"/>
    </row>
    <row r="38" spans="3:26" ht="17.25">
      <c r="C38" s="164"/>
      <c r="D38" s="164"/>
      <c r="E38" s="164"/>
      <c r="F38" s="164"/>
      <c r="G38" s="164"/>
      <c r="H38" s="164"/>
      <c r="I38" s="164"/>
      <c r="J38" s="165"/>
      <c r="K38" s="164"/>
      <c r="L38" s="164"/>
      <c r="M38" s="164"/>
      <c r="N38" s="164"/>
      <c r="O38" s="164"/>
      <c r="P38" s="164"/>
      <c r="V38" s="33"/>
      <c r="W38" s="33"/>
      <c r="Z38" s="36"/>
    </row>
    <row r="39" spans="3:26" ht="17.25">
      <c r="C39" s="164"/>
      <c r="D39" s="164"/>
      <c r="E39" s="164"/>
      <c r="F39" s="164"/>
      <c r="G39" s="164"/>
      <c r="H39" s="164"/>
      <c r="I39" s="164"/>
      <c r="J39" s="165"/>
      <c r="K39" s="164"/>
      <c r="L39" s="164"/>
      <c r="M39" s="164"/>
      <c r="N39" s="164"/>
      <c r="O39" s="164"/>
      <c r="P39" s="164"/>
      <c r="V39" s="33"/>
      <c r="W39" s="33"/>
      <c r="Z39" s="36"/>
    </row>
    <row r="40" spans="22:26" ht="15">
      <c r="V40" s="33"/>
      <c r="W40" s="33"/>
      <c r="Z40" s="36"/>
    </row>
    <row r="41" spans="22:26" ht="15">
      <c r="V41" s="33"/>
      <c r="W41" s="33"/>
      <c r="Z41" s="36"/>
    </row>
    <row r="42" spans="1:26" ht="12.75">
      <c r="A42"/>
      <c r="B42"/>
      <c r="C42"/>
      <c r="V42" s="33"/>
      <c r="W42" s="33"/>
      <c r="Z42" s="36"/>
    </row>
    <row r="43" spans="1:26" ht="12.75">
      <c r="A43"/>
      <c r="B43"/>
      <c r="C43"/>
      <c r="V43" s="33"/>
      <c r="W43" s="33"/>
      <c r="Z43" s="36"/>
    </row>
    <row r="44" spans="1:26" ht="12.75">
      <c r="A44"/>
      <c r="B44"/>
      <c r="C44"/>
      <c r="V44" s="33"/>
      <c r="W44" s="33"/>
      <c r="Z44" s="36"/>
    </row>
    <row r="45" spans="1:26" ht="12.75">
      <c r="A45"/>
      <c r="B45"/>
      <c r="C45"/>
      <c r="V45" s="33"/>
      <c r="W45" s="33"/>
      <c r="Z45" s="36"/>
    </row>
    <row r="46" spans="1:26" ht="14.25">
      <c r="A46"/>
      <c r="B46" s="296"/>
      <c r="C46"/>
      <c r="V46" s="33"/>
      <c r="W46" s="33"/>
      <c r="Z46" s="36"/>
    </row>
    <row r="47" spans="1:27" ht="12.75">
      <c r="A47"/>
      <c r="B47"/>
      <c r="C47"/>
      <c r="Z47" s="37"/>
      <c r="AA47" s="36"/>
    </row>
    <row r="49" spans="1:26" ht="12.75">
      <c r="A49"/>
      <c r="B49"/>
      <c r="C49"/>
      <c r="Z49" s="36"/>
    </row>
  </sheetData>
  <sheetProtection/>
  <mergeCells count="22">
    <mergeCell ref="S4:S9"/>
    <mergeCell ref="M4:M9"/>
    <mergeCell ref="N4:N9"/>
    <mergeCell ref="O4:O9"/>
    <mergeCell ref="P4:P9"/>
    <mergeCell ref="Q4:Q9"/>
    <mergeCell ref="R4:R9"/>
    <mergeCell ref="I4:I7"/>
    <mergeCell ref="J4:J9"/>
    <mergeCell ref="K4:K9"/>
    <mergeCell ref="L4:L9"/>
    <mergeCell ref="B1:I1"/>
    <mergeCell ref="B2:I2"/>
    <mergeCell ref="C3:C9"/>
    <mergeCell ref="D3:D7"/>
    <mergeCell ref="E3:I3"/>
    <mergeCell ref="A4:A9"/>
    <mergeCell ref="B4:B9"/>
    <mergeCell ref="E4:E7"/>
    <mergeCell ref="F4:F7"/>
    <mergeCell ref="G4:G7"/>
    <mergeCell ref="H4:H7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9"/>
  <sheetViews>
    <sheetView zoomScale="70" zoomScaleNormal="70" zoomScaleSheetLayoutView="75" zoomScalePageLayoutView="0" workbookViewId="0" topLeftCell="B1">
      <pane ySplit="9" topLeftCell="A19" activePane="bottomLeft" state="frozen"/>
      <selection pane="topLeft" activeCell="B1" sqref="B1"/>
      <selection pane="bottomLeft" activeCell="T37" sqref="T37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7" width="16.7109375" style="0" customWidth="1"/>
    <col min="8" max="8" width="16.28125" style="1" hidden="1" customWidth="1"/>
    <col min="9" max="9" width="14.7109375" style="0" hidden="1" customWidth="1"/>
    <col min="10" max="10" width="12.57421875" style="0" hidden="1" customWidth="1"/>
    <col min="11" max="11" width="10.00390625" style="0" hidden="1" customWidth="1"/>
    <col min="12" max="12" width="11.00390625" style="0" hidden="1" customWidth="1"/>
    <col min="13" max="13" width="18.00390625" style="0" hidden="1" customWidth="1"/>
    <col min="14" max="14" width="15.28125" style="0" hidden="1" customWidth="1"/>
    <col min="15" max="15" width="13.00390625" style="0" hidden="1" customWidth="1"/>
    <col min="16" max="16" width="11.140625" style="0" hidden="1" customWidth="1"/>
    <col min="17" max="17" width="14.57421875" style="0" hidden="1" customWidth="1"/>
    <col min="18" max="18" width="12.7109375" style="0" customWidth="1"/>
    <col min="19" max="19" width="37.00390625" style="0" customWidth="1"/>
    <col min="20" max="20" width="16.8515625" style="0" bestFit="1" customWidth="1"/>
    <col min="21" max="21" width="16.8515625" style="0" customWidth="1"/>
    <col min="22" max="22" width="17.7109375" style="0" customWidth="1"/>
    <col min="23" max="23" width="10.7109375" style="0" customWidth="1"/>
    <col min="24" max="24" width="14.421875" style="0" customWidth="1"/>
    <col min="25" max="25" width="11.28125" style="0" customWidth="1"/>
    <col min="26" max="26" width="11.00390625" style="0" customWidth="1"/>
    <col min="27" max="27" width="12.8515625" style="0" customWidth="1"/>
    <col min="28" max="28" width="11.140625" style="0" customWidth="1"/>
    <col min="29" max="29" width="10.00390625" style="0" customWidth="1"/>
  </cols>
  <sheetData>
    <row r="1" spans="1:7" ht="30.75" customHeight="1">
      <c r="A1" s="2"/>
      <c r="B1" s="336" t="s">
        <v>51</v>
      </c>
      <c r="C1" s="336"/>
      <c r="D1" s="336"/>
      <c r="E1" s="336"/>
      <c r="F1" s="336"/>
      <c r="G1" s="336"/>
    </row>
    <row r="2" spans="1:7" ht="18.75" thickBot="1">
      <c r="A2" s="2"/>
      <c r="B2" s="337" t="s">
        <v>50</v>
      </c>
      <c r="C2" s="337"/>
      <c r="D2" s="337"/>
      <c r="E2" s="337"/>
      <c r="F2" s="337"/>
      <c r="G2" s="337"/>
    </row>
    <row r="3" spans="1:7" ht="18.75" thickBot="1">
      <c r="A3" s="2"/>
      <c r="B3" s="292"/>
      <c r="C3" s="338" t="s">
        <v>26</v>
      </c>
      <c r="D3" s="341" t="s">
        <v>43</v>
      </c>
      <c r="E3" s="343" t="s">
        <v>60</v>
      </c>
      <c r="F3" s="375"/>
      <c r="G3" s="375"/>
    </row>
    <row r="4" spans="1:17" ht="12.75" customHeight="1">
      <c r="A4" s="345" t="s">
        <v>25</v>
      </c>
      <c r="B4" s="376" t="s">
        <v>24</v>
      </c>
      <c r="C4" s="339"/>
      <c r="D4" s="342"/>
      <c r="E4" s="351" t="s">
        <v>86</v>
      </c>
      <c r="F4" s="351" t="s">
        <v>84</v>
      </c>
      <c r="G4" s="351" t="s">
        <v>85</v>
      </c>
      <c r="H4" s="363" t="s">
        <v>33</v>
      </c>
      <c r="I4" s="366" t="s">
        <v>32</v>
      </c>
      <c r="J4" s="369" t="s">
        <v>34</v>
      </c>
      <c r="K4" s="369" t="s">
        <v>36</v>
      </c>
      <c r="L4" s="369" t="s">
        <v>37</v>
      </c>
      <c r="M4" s="372" t="s">
        <v>38</v>
      </c>
      <c r="N4" s="353" t="s">
        <v>38</v>
      </c>
      <c r="O4" s="356" t="s">
        <v>30</v>
      </c>
      <c r="P4" s="359" t="s">
        <v>29</v>
      </c>
      <c r="Q4" s="359" t="s">
        <v>31</v>
      </c>
    </row>
    <row r="5" spans="1:17" ht="15.75" customHeight="1">
      <c r="A5" s="346"/>
      <c r="B5" s="377"/>
      <c r="C5" s="339"/>
      <c r="D5" s="342"/>
      <c r="E5" s="352"/>
      <c r="F5" s="352"/>
      <c r="G5" s="352"/>
      <c r="H5" s="364"/>
      <c r="I5" s="367"/>
      <c r="J5" s="370"/>
      <c r="K5" s="370"/>
      <c r="L5" s="370"/>
      <c r="M5" s="373"/>
      <c r="N5" s="354"/>
      <c r="O5" s="357"/>
      <c r="P5" s="360"/>
      <c r="Q5" s="360"/>
    </row>
    <row r="6" spans="1:17" ht="33" customHeight="1">
      <c r="A6" s="346"/>
      <c r="B6" s="377"/>
      <c r="C6" s="339"/>
      <c r="D6" s="342"/>
      <c r="E6" s="352"/>
      <c r="F6" s="352"/>
      <c r="G6" s="352"/>
      <c r="H6" s="364"/>
      <c r="I6" s="367"/>
      <c r="J6" s="370"/>
      <c r="K6" s="370"/>
      <c r="L6" s="370"/>
      <c r="M6" s="373"/>
      <c r="N6" s="354"/>
      <c r="O6" s="357"/>
      <c r="P6" s="360"/>
      <c r="Q6" s="360"/>
    </row>
    <row r="7" spans="1:17" ht="112.5" customHeight="1" thickBot="1">
      <c r="A7" s="346"/>
      <c r="B7" s="377"/>
      <c r="C7" s="339"/>
      <c r="D7" s="342"/>
      <c r="E7" s="352"/>
      <c r="F7" s="352"/>
      <c r="G7" s="352"/>
      <c r="H7" s="364"/>
      <c r="I7" s="367"/>
      <c r="J7" s="370"/>
      <c r="K7" s="370"/>
      <c r="L7" s="370"/>
      <c r="M7" s="373"/>
      <c r="N7" s="354"/>
      <c r="O7" s="357"/>
      <c r="P7" s="360"/>
      <c r="Q7" s="360"/>
    </row>
    <row r="8" spans="1:17" ht="15" customHeight="1" hidden="1" thickBot="1">
      <c r="A8" s="346"/>
      <c r="B8" s="377"/>
      <c r="C8" s="339"/>
      <c r="D8" s="300"/>
      <c r="E8" s="294"/>
      <c r="F8" s="294"/>
      <c r="G8" s="294"/>
      <c r="H8" s="364"/>
      <c r="I8" s="367"/>
      <c r="J8" s="370"/>
      <c r="K8" s="370"/>
      <c r="L8" s="370"/>
      <c r="M8" s="373"/>
      <c r="N8" s="354"/>
      <c r="O8" s="357"/>
      <c r="P8" s="360"/>
      <c r="Q8" s="360"/>
    </row>
    <row r="9" spans="1:20" ht="21.75" customHeight="1" hidden="1" thickBot="1">
      <c r="A9" s="347"/>
      <c r="B9" s="378"/>
      <c r="C9" s="340"/>
      <c r="D9" s="320"/>
      <c r="E9" s="295"/>
      <c r="F9" s="295"/>
      <c r="G9" s="295"/>
      <c r="H9" s="365"/>
      <c r="I9" s="368"/>
      <c r="J9" s="371"/>
      <c r="K9" s="371"/>
      <c r="L9" s="371"/>
      <c r="M9" s="374"/>
      <c r="N9" s="355"/>
      <c r="O9" s="358"/>
      <c r="P9" s="361"/>
      <c r="Q9" s="362"/>
      <c r="T9" s="33"/>
    </row>
    <row r="10" spans="1:21" ht="18" thickBot="1">
      <c r="A10" s="4"/>
      <c r="B10" s="228">
        <v>1</v>
      </c>
      <c r="C10" s="229">
        <v>2</v>
      </c>
      <c r="D10" s="272">
        <v>4</v>
      </c>
      <c r="E10" s="194"/>
      <c r="F10" s="194"/>
      <c r="G10" s="194"/>
      <c r="H10" s="200">
        <v>9</v>
      </c>
      <c r="I10" s="80">
        <v>10</v>
      </c>
      <c r="J10" s="81"/>
      <c r="K10" s="82"/>
      <c r="L10" s="83"/>
      <c r="M10" s="84"/>
      <c r="N10" s="85"/>
      <c r="O10" s="27">
        <v>11</v>
      </c>
      <c r="P10" s="51">
        <v>12</v>
      </c>
      <c r="Q10" s="61">
        <v>13</v>
      </c>
      <c r="T10" s="44"/>
      <c r="U10" s="33"/>
    </row>
    <row r="11" spans="1:18" ht="42" customHeight="1" thickBot="1">
      <c r="A11" s="6" t="s">
        <v>4</v>
      </c>
      <c r="B11" s="268" t="s">
        <v>55</v>
      </c>
      <c r="C11" s="269"/>
      <c r="D11" s="277">
        <f>D12+D13</f>
        <v>1374344.363642116</v>
      </c>
      <c r="E11" s="253">
        <f>E12+E13</f>
        <v>428914.0699891834</v>
      </c>
      <c r="F11" s="253">
        <f>F12+F13</f>
        <v>667336.4110076239</v>
      </c>
      <c r="G11" s="253">
        <f>G12+G13</f>
        <v>278093.88264530885</v>
      </c>
      <c r="H11" s="201" t="e">
        <f>#REF!+#REF!+H13+#REF!+#REF!</f>
        <v>#REF!</v>
      </c>
      <c r="I11" s="86" t="e">
        <f>#REF!+#REF!+I13+#REF!+#REF!</f>
        <v>#REF!</v>
      </c>
      <c r="J11" s="87" t="e">
        <f>#REF!+#REF!+J13+#REF!+#REF!</f>
        <v>#REF!</v>
      </c>
      <c r="K11" s="88"/>
      <c r="L11" s="87"/>
      <c r="M11" s="89" t="e">
        <f>#REF!+#REF!+M13+#REF!+#REF!</f>
        <v>#REF!</v>
      </c>
      <c r="N11" s="90" t="e">
        <f>#REF!+#REF!+N13+#REF!+#REF!</f>
        <v>#REF!</v>
      </c>
      <c r="O11" s="22"/>
      <c r="P11" s="52"/>
      <c r="Q11" s="45"/>
      <c r="R11" s="314">
        <f aca="true" t="shared" si="0" ref="R11:R19">SUM(E11:G11)</f>
        <v>1374344.363642116</v>
      </c>
    </row>
    <row r="12" spans="1:19" ht="39" customHeight="1" thickBot="1">
      <c r="A12" s="7"/>
      <c r="B12" s="259" t="s">
        <v>83</v>
      </c>
      <c r="C12" s="324" t="s">
        <v>52</v>
      </c>
      <c r="D12" s="311">
        <v>1288159.363642116</v>
      </c>
      <c r="E12" s="313">
        <v>416314.0699891834</v>
      </c>
      <c r="F12" s="313">
        <v>604920.4110076239</v>
      </c>
      <c r="G12" s="313">
        <v>266924.88264530885</v>
      </c>
      <c r="H12" s="92">
        <v>218640.74108731415</v>
      </c>
      <c r="I12" s="93">
        <v>2100</v>
      </c>
      <c r="J12" s="94"/>
      <c r="K12" s="95"/>
      <c r="L12" s="94"/>
      <c r="M12" s="96"/>
      <c r="N12" s="97"/>
      <c r="O12" s="23"/>
      <c r="P12" s="54"/>
      <c r="Q12" s="47"/>
      <c r="R12" s="293">
        <f t="shared" si="0"/>
        <v>1288159.363642116</v>
      </c>
      <c r="S12" s="323">
        <f>D12-R12</f>
        <v>0</v>
      </c>
    </row>
    <row r="13" spans="1:25" ht="51" customHeight="1" thickBot="1">
      <c r="A13" s="8" t="s">
        <v>5</v>
      </c>
      <c r="B13" s="260" t="s">
        <v>54</v>
      </c>
      <c r="C13" s="192" t="s">
        <v>6</v>
      </c>
      <c r="D13" s="285">
        <v>86185</v>
      </c>
      <c r="E13" s="194">
        <v>12600</v>
      </c>
      <c r="F13" s="194">
        <v>62416</v>
      </c>
      <c r="G13" s="194">
        <v>11169</v>
      </c>
      <c r="H13" s="202">
        <f>SUM(D13:G13)</f>
        <v>172370</v>
      </c>
      <c r="I13" s="98"/>
      <c r="J13" s="99"/>
      <c r="K13" s="114"/>
      <c r="L13" s="109"/>
      <c r="M13" s="115">
        <v>-587</v>
      </c>
      <c r="N13" s="116"/>
      <c r="O13" s="65"/>
      <c r="P13" s="56"/>
      <c r="Q13" s="47"/>
      <c r="R13" s="293">
        <f t="shared" si="0"/>
        <v>86185</v>
      </c>
      <c r="S13" s="29"/>
      <c r="T13" s="29"/>
      <c r="U13" s="29"/>
      <c r="V13" s="29"/>
      <c r="W13" s="233"/>
      <c r="X13" s="29"/>
      <c r="Y13" s="29"/>
    </row>
    <row r="14" spans="1:19" ht="30" customHeight="1" thickBot="1">
      <c r="A14" s="5"/>
      <c r="B14" s="261" t="s">
        <v>56</v>
      </c>
      <c r="C14" s="234" t="s">
        <v>7</v>
      </c>
      <c r="D14" s="273">
        <f>+D15+D16+D17+D18</f>
        <v>1317366</v>
      </c>
      <c r="E14" s="243">
        <f>+E15+E16+E17+E18</f>
        <v>449607</v>
      </c>
      <c r="F14" s="243">
        <f>+F15+F16+F17+F18</f>
        <v>599381</v>
      </c>
      <c r="G14" s="243">
        <f>+G15+G16+G17+G18</f>
        <v>268377</v>
      </c>
      <c r="H14" s="203" t="e">
        <f>#REF!</f>
        <v>#REF!</v>
      </c>
      <c r="I14" s="118" t="e">
        <f>#REF!</f>
        <v>#REF!</v>
      </c>
      <c r="J14" s="119" t="e">
        <f>#REF!</f>
        <v>#REF!</v>
      </c>
      <c r="K14" s="120"/>
      <c r="L14" s="121"/>
      <c r="M14" s="122" t="e">
        <f>#REF!</f>
        <v>#REF!</v>
      </c>
      <c r="N14" s="123" t="e">
        <f>#REF!</f>
        <v>#REF!</v>
      </c>
      <c r="O14" s="69"/>
      <c r="P14" s="70"/>
      <c r="Q14" s="71"/>
      <c r="R14" s="20">
        <f t="shared" si="0"/>
        <v>1317365</v>
      </c>
      <c r="S14" s="20"/>
    </row>
    <row r="15" spans="1:21" ht="54.75" customHeight="1" thickBot="1">
      <c r="A15" s="10"/>
      <c r="B15" s="262" t="s">
        <v>57</v>
      </c>
      <c r="C15" s="266" t="s">
        <v>47</v>
      </c>
      <c r="D15" s="303">
        <v>820790</v>
      </c>
      <c r="E15" s="257">
        <v>284387</v>
      </c>
      <c r="F15" s="257">
        <v>372700</v>
      </c>
      <c r="G15" s="257">
        <v>163703</v>
      </c>
      <c r="H15" s="204">
        <f>SUM(D15:G15)</f>
        <v>1641580</v>
      </c>
      <c r="I15" s="98">
        <v>42000</v>
      </c>
      <c r="J15" s="99"/>
      <c r="K15" s="100"/>
      <c r="L15" s="99"/>
      <c r="M15" s="101">
        <v>71450</v>
      </c>
      <c r="N15" s="97"/>
      <c r="O15" s="24"/>
      <c r="P15" s="53"/>
      <c r="Q15" s="46"/>
      <c r="R15" s="312">
        <f t="shared" si="0"/>
        <v>820790</v>
      </c>
      <c r="S15" s="28" t="s">
        <v>58</v>
      </c>
      <c r="T15" s="28"/>
      <c r="U15" s="28"/>
    </row>
    <row r="16" spans="1:19" ht="34.5" customHeight="1" thickBot="1">
      <c r="A16" s="11" t="s">
        <v>0</v>
      </c>
      <c r="B16" s="263" t="s">
        <v>8</v>
      </c>
      <c r="C16" s="258" t="s">
        <v>1</v>
      </c>
      <c r="D16" s="304">
        <v>69405</v>
      </c>
      <c r="E16" s="247">
        <v>20090</v>
      </c>
      <c r="F16" s="247">
        <v>29316</v>
      </c>
      <c r="G16" s="247">
        <v>19999</v>
      </c>
      <c r="H16" s="107">
        <f>SUM(D16:G16)</f>
        <v>138810</v>
      </c>
      <c r="I16" s="98">
        <v>1000</v>
      </c>
      <c r="J16" s="99"/>
      <c r="K16" s="100"/>
      <c r="L16" s="99"/>
      <c r="M16" s="101">
        <f>144718+23500</f>
        <v>168218</v>
      </c>
      <c r="N16" s="97"/>
      <c r="O16" s="66"/>
      <c r="P16" s="59"/>
      <c r="Q16" s="64"/>
      <c r="R16" s="312">
        <f t="shared" si="0"/>
        <v>69405</v>
      </c>
      <c r="S16" s="34">
        <f>D16-R16</f>
        <v>0</v>
      </c>
    </row>
    <row r="17" spans="1:23" ht="51.75" customHeight="1" thickBot="1">
      <c r="A17" s="11" t="s">
        <v>2</v>
      </c>
      <c r="B17" s="260" t="s">
        <v>9</v>
      </c>
      <c r="C17" s="128" t="s">
        <v>49</v>
      </c>
      <c r="D17" s="305">
        <v>36192</v>
      </c>
      <c r="E17" s="249">
        <v>11608</v>
      </c>
      <c r="F17" s="249">
        <v>13691</v>
      </c>
      <c r="G17" s="249">
        <v>10893</v>
      </c>
      <c r="H17" s="204">
        <f>SUM(D17:G17)</f>
        <v>72384</v>
      </c>
      <c r="I17" s="98">
        <v>32300</v>
      </c>
      <c r="J17" s="99"/>
      <c r="K17" s="100"/>
      <c r="L17" s="99"/>
      <c r="M17" s="101">
        <v>877350</v>
      </c>
      <c r="N17" s="97"/>
      <c r="O17" s="31"/>
      <c r="P17" s="57"/>
      <c r="Q17" s="46"/>
      <c r="R17" s="312">
        <f t="shared" si="0"/>
        <v>36192</v>
      </c>
      <c r="S17" s="28">
        <f>D17-R17</f>
        <v>0</v>
      </c>
      <c r="T17" s="28"/>
      <c r="U17" s="28"/>
      <c r="V17" s="29"/>
      <c r="W17" s="29"/>
    </row>
    <row r="18" spans="1:18" ht="33" customHeight="1" thickBot="1">
      <c r="A18" s="12" t="s">
        <v>3</v>
      </c>
      <c r="B18" s="264" t="s">
        <v>48</v>
      </c>
      <c r="C18" s="237" t="s">
        <v>22</v>
      </c>
      <c r="D18" s="276">
        <v>390979</v>
      </c>
      <c r="E18" s="251">
        <v>133522</v>
      </c>
      <c r="F18" s="251">
        <v>183674</v>
      </c>
      <c r="G18" s="251">
        <v>73782</v>
      </c>
      <c r="H18" s="206">
        <f>SUM(D18:G18)</f>
        <v>781957</v>
      </c>
      <c r="I18" s="98"/>
      <c r="J18" s="99"/>
      <c r="K18" s="100"/>
      <c r="L18" s="99"/>
      <c r="M18" s="101">
        <v>40890</v>
      </c>
      <c r="N18" s="97"/>
      <c r="O18" s="32"/>
      <c r="P18" s="58"/>
      <c r="Q18" s="63"/>
      <c r="R18" s="312">
        <f t="shared" si="0"/>
        <v>390978</v>
      </c>
    </row>
    <row r="19" spans="1:29" ht="22.5" customHeight="1" thickBot="1">
      <c r="A19" s="13"/>
      <c r="B19" s="267" t="s">
        <v>27</v>
      </c>
      <c r="C19" s="238" t="s">
        <v>23</v>
      </c>
      <c r="D19" s="277">
        <f>D11-D14</f>
        <v>56978.36364211608</v>
      </c>
      <c r="E19" s="253">
        <v>-20693.27093922347</v>
      </c>
      <c r="F19" s="253">
        <v>67954.98875828911</v>
      </c>
      <c r="G19" s="253">
        <v>9715.761704894678</v>
      </c>
      <c r="H19" s="205" t="e">
        <f>#REF!-H14+#REF!</f>
        <v>#REF!</v>
      </c>
      <c r="I19" s="184" t="e">
        <f>#REF!-I14+#REF!</f>
        <v>#REF!</v>
      </c>
      <c r="J19" s="185" t="e">
        <f>#REF!-J14+#REF!</f>
        <v>#REF!</v>
      </c>
      <c r="K19" s="186"/>
      <c r="L19" s="185"/>
      <c r="M19" s="187" t="e">
        <f>#REF!-M14+#REF!</f>
        <v>#REF!</v>
      </c>
      <c r="N19" s="124" t="e">
        <f>#REF!-N14+#REF!</f>
        <v>#REF!</v>
      </c>
      <c r="O19" s="174"/>
      <c r="P19" s="175"/>
      <c r="Q19" s="62"/>
      <c r="R19">
        <f t="shared" si="0"/>
        <v>56977.47952396032</v>
      </c>
      <c r="S19" s="319">
        <f>D19-R19</f>
        <v>0.8841181557581876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8" ht="23.25" customHeight="1" hidden="1" thickBot="1">
      <c r="A20" s="176"/>
      <c r="B20" s="177"/>
      <c r="C20" s="178"/>
      <c r="D20" s="195"/>
      <c r="E20" s="297"/>
      <c r="F20" s="297"/>
      <c r="G20" s="297"/>
      <c r="H20" s="207"/>
      <c r="I20" s="171"/>
      <c r="J20" s="172"/>
      <c r="K20" s="173"/>
      <c r="L20" s="172"/>
      <c r="M20" s="153"/>
      <c r="N20" s="154"/>
      <c r="O20" s="181"/>
      <c r="P20" s="182"/>
      <c r="Q20" s="64"/>
      <c r="S20" s="1"/>
      <c r="T20" s="28"/>
      <c r="U20" s="28"/>
      <c r="Y20" s="41"/>
      <c r="Z20" s="42"/>
      <c r="AA20" s="42"/>
      <c r="AB20" s="33"/>
    </row>
    <row r="21" spans="1:29" ht="15" customHeight="1" hidden="1" thickBot="1">
      <c r="A21" s="9"/>
      <c r="B21" s="19" t="s">
        <v>28</v>
      </c>
      <c r="C21" s="134"/>
      <c r="D21" s="169"/>
      <c r="E21" s="167"/>
      <c r="F21" s="167"/>
      <c r="G21" s="167"/>
      <c r="H21" s="170"/>
      <c r="I21" s="136"/>
      <c r="J21" s="111"/>
      <c r="K21" s="110"/>
      <c r="L21" s="111"/>
      <c r="M21" s="112"/>
      <c r="N21" s="113"/>
      <c r="O21" s="26"/>
      <c r="P21" s="57"/>
      <c r="Q21" s="46"/>
      <c r="S21" s="39"/>
      <c r="Y21" s="38"/>
      <c r="AC21" s="38"/>
    </row>
    <row r="22" spans="1:19" ht="17.25" hidden="1">
      <c r="A22" s="18"/>
      <c r="B22" s="14" t="s">
        <v>10</v>
      </c>
      <c r="C22" s="137" t="s">
        <v>11</v>
      </c>
      <c r="D22" s="190">
        <f>D23</f>
        <v>9</v>
      </c>
      <c r="E22" s="168"/>
      <c r="F22" s="168"/>
      <c r="G22" s="168"/>
      <c r="H22" s="208">
        <f>H23</f>
        <v>9</v>
      </c>
      <c r="I22" s="108">
        <f>I23</f>
        <v>5</v>
      </c>
      <c r="J22" s="109"/>
      <c r="K22" s="114"/>
      <c r="L22" s="109"/>
      <c r="M22" s="115"/>
      <c r="N22" s="116">
        <f>O22+P22+Q22</f>
        <v>0</v>
      </c>
      <c r="O22" s="25"/>
      <c r="P22" s="54"/>
      <c r="Q22" s="47"/>
      <c r="S22" s="40"/>
    </row>
    <row r="23" spans="1:19" ht="17.25" hidden="1">
      <c r="A23" s="15"/>
      <c r="B23" s="16" t="s">
        <v>12</v>
      </c>
      <c r="C23" s="133" t="s">
        <v>13</v>
      </c>
      <c r="D23" s="190">
        <v>9</v>
      </c>
      <c r="E23" s="183"/>
      <c r="F23" s="183"/>
      <c r="G23" s="183"/>
      <c r="H23" s="209">
        <f>SUM(D23:G23)</f>
        <v>9</v>
      </c>
      <c r="I23" s="98">
        <v>5</v>
      </c>
      <c r="J23" s="99"/>
      <c r="K23" s="100"/>
      <c r="L23" s="99"/>
      <c r="M23" s="101"/>
      <c r="N23" s="97">
        <f>O23+P23+Q23</f>
        <v>0</v>
      </c>
      <c r="O23" s="21"/>
      <c r="P23" s="55"/>
      <c r="Q23" s="48"/>
      <c r="S23" s="39"/>
    </row>
    <row r="24" spans="1:30" ht="17.25" hidden="1">
      <c r="A24" s="15"/>
      <c r="B24" s="16" t="s">
        <v>14</v>
      </c>
      <c r="C24" s="133" t="s">
        <v>15</v>
      </c>
      <c r="D24" s="190">
        <f>D25</f>
        <v>9</v>
      </c>
      <c r="E24" s="183"/>
      <c r="F24" s="183"/>
      <c r="G24" s="183"/>
      <c r="H24" s="209">
        <f>H25</f>
        <v>9</v>
      </c>
      <c r="I24" s="98">
        <f>I25</f>
        <v>5</v>
      </c>
      <c r="J24" s="99"/>
      <c r="K24" s="100"/>
      <c r="L24" s="99"/>
      <c r="M24" s="101"/>
      <c r="N24" s="97">
        <f>O24+P24+Q24</f>
        <v>0</v>
      </c>
      <c r="O24" s="21"/>
      <c r="P24" s="55"/>
      <c r="Q24" s="48"/>
      <c r="S24" s="33"/>
      <c r="AC24" s="38"/>
      <c r="AD24" s="33">
        <f>AC24-AA24</f>
        <v>0</v>
      </c>
    </row>
    <row r="25" spans="1:21" ht="17.25" hidden="1">
      <c r="A25" s="15"/>
      <c r="B25" s="16" t="s">
        <v>12</v>
      </c>
      <c r="C25" s="133" t="s">
        <v>16</v>
      </c>
      <c r="D25" s="190">
        <v>9</v>
      </c>
      <c r="E25" s="183"/>
      <c r="F25" s="183"/>
      <c r="G25" s="183"/>
      <c r="H25" s="209">
        <f>SUM(D25:G25)</f>
        <v>9</v>
      </c>
      <c r="I25" s="98">
        <v>5</v>
      </c>
      <c r="J25" s="99"/>
      <c r="K25" s="100"/>
      <c r="L25" s="99"/>
      <c r="M25" s="101"/>
      <c r="N25" s="97">
        <f>O25+P25+Q25</f>
        <v>0</v>
      </c>
      <c r="O25" s="21"/>
      <c r="P25" s="55"/>
      <c r="Q25" s="48"/>
      <c r="T25" s="28"/>
      <c r="U25" s="28"/>
    </row>
    <row r="26" spans="1:26" ht="17.25" hidden="1">
      <c r="A26" s="15"/>
      <c r="B26" s="16" t="s">
        <v>17</v>
      </c>
      <c r="C26" s="133" t="s">
        <v>18</v>
      </c>
      <c r="D26" s="191"/>
      <c r="E26" s="166"/>
      <c r="F26" s="166"/>
      <c r="G26" s="166"/>
      <c r="H26" s="209"/>
      <c r="I26" s="98"/>
      <c r="J26" s="99"/>
      <c r="K26" s="100"/>
      <c r="L26" s="99"/>
      <c r="M26" s="101"/>
      <c r="N26" s="97"/>
      <c r="O26" s="21"/>
      <c r="P26" s="55"/>
      <c r="Q26" s="49"/>
      <c r="Z26" s="38"/>
    </row>
    <row r="27" spans="1:22" ht="18" hidden="1" thickBot="1">
      <c r="A27" s="15"/>
      <c r="B27" s="35" t="s">
        <v>12</v>
      </c>
      <c r="C27" s="141" t="s">
        <v>19</v>
      </c>
      <c r="D27" s="197" t="e">
        <f>#REF!/D25</f>
        <v>#REF!</v>
      </c>
      <c r="E27" s="298"/>
      <c r="F27" s="298"/>
      <c r="G27" s="298"/>
      <c r="H27" s="210" t="e">
        <f>#REF!/H25</f>
        <v>#REF!</v>
      </c>
      <c r="I27" s="144" t="e">
        <f>#REF!/I25</f>
        <v>#REF!</v>
      </c>
      <c r="J27" s="145"/>
      <c r="K27" s="146"/>
      <c r="L27" s="147"/>
      <c r="M27" s="148"/>
      <c r="N27" s="149"/>
      <c r="O27" s="67"/>
      <c r="P27" s="60"/>
      <c r="Q27" s="68"/>
      <c r="T27" s="37"/>
      <c r="U27" s="37"/>
      <c r="V27" s="33"/>
    </row>
    <row r="28" spans="1:25" ht="30" hidden="1" thickBot="1">
      <c r="A28" s="17"/>
      <c r="B28" s="73" t="s">
        <v>20</v>
      </c>
      <c r="C28" s="150" t="s">
        <v>21</v>
      </c>
      <c r="D28" s="215"/>
      <c r="E28" s="106"/>
      <c r="F28" s="106"/>
      <c r="G28" s="106"/>
      <c r="H28" s="211">
        <f>SUM(D28:G28)</f>
        <v>0</v>
      </c>
      <c r="I28" s="117"/>
      <c r="J28" s="104"/>
      <c r="K28" s="114"/>
      <c r="L28" s="111"/>
      <c r="M28" s="153"/>
      <c r="N28" s="154"/>
      <c r="O28" s="74"/>
      <c r="P28" s="75"/>
      <c r="Q28" s="64"/>
      <c r="S28" s="43"/>
      <c r="T28" s="33"/>
      <c r="U28" s="33"/>
      <c r="X28" s="36"/>
      <c r="Y28" s="36"/>
    </row>
    <row r="29" spans="1:25" ht="18" hidden="1" thickBot="1">
      <c r="A29" s="72"/>
      <c r="B29" s="76"/>
      <c r="C29" s="155"/>
      <c r="D29" s="158"/>
      <c r="E29" s="299"/>
      <c r="F29" s="299"/>
      <c r="G29" s="299"/>
      <c r="H29" s="226"/>
      <c r="I29" s="159"/>
      <c r="J29" s="160"/>
      <c r="K29" s="161"/>
      <c r="L29" s="162"/>
      <c r="M29" s="163"/>
      <c r="N29" s="160"/>
      <c r="O29" s="77"/>
      <c r="P29" s="78"/>
      <c r="Q29" s="79"/>
      <c r="S29" s="43"/>
      <c r="T29" s="33"/>
      <c r="U29" s="33"/>
      <c r="X29" s="36"/>
      <c r="Y29" s="36"/>
    </row>
    <row r="30" spans="3:24" ht="17.25">
      <c r="C30" s="164"/>
      <c r="D30" s="164">
        <v>5697</v>
      </c>
      <c r="E30" s="164"/>
      <c r="F30" s="164"/>
      <c r="G30" s="164"/>
      <c r="H30" s="165"/>
      <c r="I30" s="164"/>
      <c r="J30" s="164"/>
      <c r="K30" s="164"/>
      <c r="L30" s="164"/>
      <c r="M30" s="164"/>
      <c r="N30" s="164"/>
      <c r="T30" s="33"/>
      <c r="U30" s="33"/>
      <c r="X30" s="36"/>
    </row>
    <row r="31" spans="2:24" ht="17.25">
      <c r="B31" s="318" t="s">
        <v>75</v>
      </c>
      <c r="C31" s="164"/>
      <c r="D31" s="164"/>
      <c r="E31" s="164">
        <v>-20693</v>
      </c>
      <c r="F31" s="164">
        <v>67955</v>
      </c>
      <c r="G31" s="164">
        <v>9716</v>
      </c>
      <c r="H31" s="165"/>
      <c r="I31" s="164"/>
      <c r="J31" s="164"/>
      <c r="K31" s="164"/>
      <c r="L31" s="164"/>
      <c r="M31" s="164"/>
      <c r="N31" s="164"/>
      <c r="R31">
        <f>SUM(E31:G31)</f>
        <v>56978</v>
      </c>
      <c r="T31" s="33"/>
      <c r="U31" s="33"/>
      <c r="X31" s="36"/>
    </row>
    <row r="32" spans="2:24" ht="17.25">
      <c r="B32" s="318" t="s">
        <v>76</v>
      </c>
      <c r="C32" s="164"/>
      <c r="D32" s="164"/>
      <c r="E32" s="164"/>
      <c r="F32" s="164"/>
      <c r="G32" s="164"/>
      <c r="H32" s="165"/>
      <c r="I32" s="164"/>
      <c r="J32" s="164"/>
      <c r="K32" s="164"/>
      <c r="L32" s="164"/>
      <c r="M32" s="164"/>
      <c r="N32" s="164"/>
      <c r="T32" s="33"/>
      <c r="U32" s="33"/>
      <c r="X32" s="36"/>
    </row>
    <row r="33" spans="3:24" ht="17.25">
      <c r="C33" s="164"/>
      <c r="D33" s="164"/>
      <c r="E33" s="164">
        <v>3164</v>
      </c>
      <c r="F33" s="164">
        <v>4257</v>
      </c>
      <c r="G33" s="164">
        <v>6095</v>
      </c>
      <c r="H33" s="165"/>
      <c r="I33" s="164"/>
      <c r="J33" s="164"/>
      <c r="K33" s="164"/>
      <c r="L33" s="164"/>
      <c r="M33" s="164"/>
      <c r="N33" s="164"/>
      <c r="T33" s="33"/>
      <c r="U33" s="33"/>
      <c r="X33" s="36"/>
    </row>
    <row r="34" spans="3:24" ht="17.25">
      <c r="C34" s="164"/>
      <c r="D34" s="164"/>
      <c r="E34" s="164">
        <v>2002</v>
      </c>
      <c r="F34" s="164">
        <v>2652</v>
      </c>
      <c r="G34" s="164">
        <v>1430</v>
      </c>
      <c r="H34" s="165"/>
      <c r="I34" s="164"/>
      <c r="J34" s="164"/>
      <c r="K34" s="164"/>
      <c r="L34" s="164"/>
      <c r="M34" s="164"/>
      <c r="N34" s="164"/>
      <c r="T34" s="33"/>
      <c r="U34" s="33"/>
      <c r="X34" s="36"/>
    </row>
    <row r="35" spans="3:24" ht="17.25">
      <c r="C35" s="164"/>
      <c r="D35" s="164"/>
      <c r="E35" s="164">
        <v>5258</v>
      </c>
      <c r="F35" s="164">
        <v>3095</v>
      </c>
      <c r="G35" s="164">
        <v>1525</v>
      </c>
      <c r="H35" s="165"/>
      <c r="I35" s="164"/>
      <c r="J35" s="164"/>
      <c r="K35" s="164"/>
      <c r="L35" s="164"/>
      <c r="M35" s="164"/>
      <c r="N35" s="164"/>
      <c r="T35" s="33"/>
      <c r="U35" s="33"/>
      <c r="X35" s="36"/>
    </row>
    <row r="36" spans="3:24" ht="17.25">
      <c r="C36" s="164"/>
      <c r="D36" s="164"/>
      <c r="E36" s="164">
        <v>1184</v>
      </c>
      <c r="F36" s="164">
        <v>3687</v>
      </c>
      <c r="G36" s="164">
        <v>1843</v>
      </c>
      <c r="H36" s="165"/>
      <c r="I36" s="164"/>
      <c r="J36" s="164"/>
      <c r="K36" s="164"/>
      <c r="L36" s="164"/>
      <c r="M36" s="164"/>
      <c r="N36" s="164"/>
      <c r="T36" s="33"/>
      <c r="U36" s="33"/>
      <c r="X36" s="36"/>
    </row>
    <row r="37" spans="3:24" ht="17.25">
      <c r="C37" s="164"/>
      <c r="D37" s="164"/>
      <c r="E37" s="164">
        <f>SUM(E33:E36)</f>
        <v>11608</v>
      </c>
      <c r="F37" s="164">
        <f>SUM(F33:F36)</f>
        <v>13691</v>
      </c>
      <c r="G37" s="164">
        <f>SUM(G33:G36)</f>
        <v>10893</v>
      </c>
      <c r="H37" s="165"/>
      <c r="I37" s="164"/>
      <c r="J37" s="164"/>
      <c r="K37" s="164"/>
      <c r="L37" s="164"/>
      <c r="M37" s="164"/>
      <c r="N37" s="164"/>
      <c r="R37">
        <f>SUM(E37:Q37)</f>
        <v>36192</v>
      </c>
      <c r="T37" s="33"/>
      <c r="U37" s="33"/>
      <c r="X37" s="36"/>
    </row>
    <row r="38" spans="3:24" ht="17.25">
      <c r="C38" s="164"/>
      <c r="D38" s="164"/>
      <c r="E38" s="164"/>
      <c r="F38" s="164"/>
      <c r="G38" s="164"/>
      <c r="H38" s="165"/>
      <c r="I38" s="164"/>
      <c r="J38" s="164"/>
      <c r="K38" s="164"/>
      <c r="L38" s="164"/>
      <c r="M38" s="164"/>
      <c r="N38" s="164"/>
      <c r="T38" s="33"/>
      <c r="U38" s="33"/>
      <c r="X38" s="36"/>
    </row>
    <row r="39" spans="3:24" ht="17.25">
      <c r="C39" s="164"/>
      <c r="D39" s="164"/>
      <c r="E39" s="164"/>
      <c r="F39" s="164"/>
      <c r="G39" s="164"/>
      <c r="H39" s="165"/>
      <c r="I39" s="164"/>
      <c r="J39" s="164"/>
      <c r="K39" s="164"/>
      <c r="L39" s="164"/>
      <c r="M39" s="164"/>
      <c r="N39" s="164"/>
      <c r="T39" s="33"/>
      <c r="U39" s="33"/>
      <c r="X39" s="36"/>
    </row>
    <row r="40" spans="20:24" ht="15">
      <c r="T40" s="33"/>
      <c r="U40" s="33"/>
      <c r="X40" s="36"/>
    </row>
    <row r="41" spans="20:24" ht="15">
      <c r="T41" s="33"/>
      <c r="U41" s="33"/>
      <c r="X41" s="36"/>
    </row>
    <row r="42" spans="1:24" ht="12.75">
      <c r="A42"/>
      <c r="B42"/>
      <c r="C42"/>
      <c r="T42" s="33"/>
      <c r="U42" s="33"/>
      <c r="X42" s="36"/>
    </row>
    <row r="43" spans="1:24" ht="12.75">
      <c r="A43"/>
      <c r="B43"/>
      <c r="C43"/>
      <c r="T43" s="33"/>
      <c r="U43" s="33"/>
      <c r="X43" s="36"/>
    </row>
    <row r="44" spans="1:24" ht="12.75">
      <c r="A44"/>
      <c r="B44"/>
      <c r="C44"/>
      <c r="T44" s="33"/>
      <c r="U44" s="33"/>
      <c r="X44" s="36"/>
    </row>
    <row r="45" spans="1:24" ht="12.75">
      <c r="A45"/>
      <c r="B45"/>
      <c r="C45"/>
      <c r="T45" s="33"/>
      <c r="U45" s="33"/>
      <c r="X45" s="36"/>
    </row>
    <row r="46" spans="1:24" ht="14.25">
      <c r="A46"/>
      <c r="B46" s="296"/>
      <c r="C46"/>
      <c r="T46" s="33"/>
      <c r="U46" s="33"/>
      <c r="X46" s="36"/>
    </row>
    <row r="47" spans="1:25" ht="12.75">
      <c r="A47"/>
      <c r="B47"/>
      <c r="C47"/>
      <c r="X47" s="37"/>
      <c r="Y47" s="36"/>
    </row>
    <row r="49" spans="1:24" ht="12.75">
      <c r="A49"/>
      <c r="B49"/>
      <c r="C49"/>
      <c r="X49" s="36"/>
    </row>
  </sheetData>
  <sheetProtection/>
  <mergeCells count="20">
    <mergeCell ref="Q4:Q9"/>
    <mergeCell ref="K4:K9"/>
    <mergeCell ref="L4:L9"/>
    <mergeCell ref="M4:M9"/>
    <mergeCell ref="N4:N9"/>
    <mergeCell ref="O4:O9"/>
    <mergeCell ref="P4:P9"/>
    <mergeCell ref="I4:I9"/>
    <mergeCell ref="J4:J9"/>
    <mergeCell ref="B1:G1"/>
    <mergeCell ref="B2:G2"/>
    <mergeCell ref="C3:C9"/>
    <mergeCell ref="D3:D7"/>
    <mergeCell ref="E3:G3"/>
    <mergeCell ref="A4:A9"/>
    <mergeCell ref="B4:B9"/>
    <mergeCell ref="E4:E7"/>
    <mergeCell ref="F4:F7"/>
    <mergeCell ref="G4:G7"/>
    <mergeCell ref="H4:H9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9"/>
  <sheetViews>
    <sheetView zoomScale="70" zoomScaleNormal="70" zoomScaleSheetLayoutView="75" zoomScalePageLayoutView="0" workbookViewId="0" topLeftCell="B1">
      <pane ySplit="9" topLeftCell="A10" activePane="bottomLeft" state="frozen"/>
      <selection pane="topLeft" activeCell="B1" sqref="B1"/>
      <selection pane="bottomLeft" activeCell="V15" sqref="V15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7" width="16.7109375" style="0" customWidth="1"/>
    <col min="8" max="8" width="19.00390625" style="0" customWidth="1"/>
    <col min="9" max="9" width="15.421875" style="0" customWidth="1"/>
    <col min="10" max="10" width="12.7109375" style="0" customWidth="1"/>
    <col min="11" max="11" width="16.28125" style="1" hidden="1" customWidth="1"/>
    <col min="12" max="12" width="14.7109375" style="0" hidden="1" customWidth="1"/>
    <col min="13" max="13" width="12.57421875" style="0" hidden="1" customWidth="1"/>
    <col min="14" max="14" width="10.00390625" style="0" hidden="1" customWidth="1"/>
    <col min="15" max="15" width="11.00390625" style="0" hidden="1" customWidth="1"/>
    <col min="16" max="16" width="18.00390625" style="0" hidden="1" customWidth="1"/>
    <col min="17" max="17" width="15.28125" style="0" hidden="1" customWidth="1"/>
    <col min="18" max="18" width="13.00390625" style="0" hidden="1" customWidth="1"/>
    <col min="19" max="19" width="11.140625" style="0" hidden="1" customWidth="1"/>
    <col min="20" max="20" width="14.57421875" style="0" hidden="1" customWidth="1"/>
    <col min="21" max="21" width="12.7109375" style="0" customWidth="1"/>
    <col min="22" max="22" width="37.00390625" style="0" customWidth="1"/>
    <col min="23" max="23" width="16.8515625" style="0" bestFit="1" customWidth="1"/>
    <col min="24" max="24" width="16.8515625" style="0" customWidth="1"/>
    <col min="25" max="25" width="17.7109375" style="0" customWidth="1"/>
    <col min="26" max="26" width="10.7109375" style="0" customWidth="1"/>
    <col min="27" max="27" width="14.421875" style="0" customWidth="1"/>
    <col min="28" max="28" width="11.28125" style="0" customWidth="1"/>
    <col min="29" max="29" width="11.00390625" style="0" customWidth="1"/>
    <col min="30" max="30" width="12.8515625" style="0" customWidth="1"/>
    <col min="31" max="31" width="11.140625" style="0" customWidth="1"/>
    <col min="32" max="32" width="10.00390625" style="0" customWidth="1"/>
  </cols>
  <sheetData>
    <row r="1" spans="1:10" ht="30.75" customHeight="1">
      <c r="A1" s="2"/>
      <c r="B1" s="336" t="s">
        <v>51</v>
      </c>
      <c r="C1" s="336"/>
      <c r="D1" s="336"/>
      <c r="E1" s="336"/>
      <c r="F1" s="336"/>
      <c r="G1" s="336"/>
      <c r="H1" s="336"/>
      <c r="I1" s="336"/>
      <c r="J1" s="336"/>
    </row>
    <row r="2" spans="1:10" ht="18.75" thickBot="1">
      <c r="A2" s="2"/>
      <c r="B2" s="337" t="s">
        <v>50</v>
      </c>
      <c r="C2" s="337"/>
      <c r="D2" s="337"/>
      <c r="E2" s="337"/>
      <c r="F2" s="337"/>
      <c r="G2" s="337"/>
      <c r="H2" s="337"/>
      <c r="I2" s="337"/>
      <c r="J2" s="337"/>
    </row>
    <row r="3" spans="1:10" ht="18.75" thickBot="1">
      <c r="A3" s="2"/>
      <c r="B3" s="292"/>
      <c r="C3" s="338" t="s">
        <v>26</v>
      </c>
      <c r="D3" s="341" t="s">
        <v>42</v>
      </c>
      <c r="E3" s="343" t="s">
        <v>60</v>
      </c>
      <c r="F3" s="375"/>
      <c r="G3" s="375"/>
      <c r="H3" s="375"/>
      <c r="I3" s="375"/>
      <c r="J3" s="344"/>
    </row>
    <row r="4" spans="1:20" ht="12.75" customHeight="1">
      <c r="A4" s="345" t="s">
        <v>25</v>
      </c>
      <c r="B4" s="376" t="s">
        <v>24</v>
      </c>
      <c r="C4" s="339"/>
      <c r="D4" s="342"/>
      <c r="E4" s="351" t="s">
        <v>77</v>
      </c>
      <c r="F4" s="351" t="s">
        <v>78</v>
      </c>
      <c r="G4" s="351" t="s">
        <v>79</v>
      </c>
      <c r="H4" s="351" t="s">
        <v>80</v>
      </c>
      <c r="I4" s="351" t="s">
        <v>81</v>
      </c>
      <c r="J4" s="351" t="s">
        <v>82</v>
      </c>
      <c r="K4" s="363" t="s">
        <v>33</v>
      </c>
      <c r="L4" s="366" t="s">
        <v>32</v>
      </c>
      <c r="M4" s="369" t="s">
        <v>34</v>
      </c>
      <c r="N4" s="369" t="s">
        <v>36</v>
      </c>
      <c r="O4" s="369" t="s">
        <v>37</v>
      </c>
      <c r="P4" s="372" t="s">
        <v>38</v>
      </c>
      <c r="Q4" s="353" t="s">
        <v>38</v>
      </c>
      <c r="R4" s="356" t="s">
        <v>30</v>
      </c>
      <c r="S4" s="359" t="s">
        <v>29</v>
      </c>
      <c r="T4" s="359" t="s">
        <v>31</v>
      </c>
    </row>
    <row r="5" spans="1:20" ht="15.75" customHeight="1">
      <c r="A5" s="346"/>
      <c r="B5" s="377"/>
      <c r="C5" s="339"/>
      <c r="D5" s="342"/>
      <c r="E5" s="352"/>
      <c r="F5" s="352"/>
      <c r="G5" s="352"/>
      <c r="H5" s="352"/>
      <c r="I5" s="352"/>
      <c r="J5" s="352"/>
      <c r="K5" s="364"/>
      <c r="L5" s="367"/>
      <c r="M5" s="370"/>
      <c r="N5" s="370"/>
      <c r="O5" s="370"/>
      <c r="P5" s="373"/>
      <c r="Q5" s="354"/>
      <c r="R5" s="357"/>
      <c r="S5" s="360"/>
      <c r="T5" s="360"/>
    </row>
    <row r="6" spans="1:20" ht="33" customHeight="1">
      <c r="A6" s="346"/>
      <c r="B6" s="377"/>
      <c r="C6" s="339"/>
      <c r="D6" s="342"/>
      <c r="E6" s="352"/>
      <c r="F6" s="352"/>
      <c r="G6" s="352"/>
      <c r="H6" s="352"/>
      <c r="I6" s="352"/>
      <c r="J6" s="352"/>
      <c r="K6" s="364"/>
      <c r="L6" s="367"/>
      <c r="M6" s="370"/>
      <c r="N6" s="370"/>
      <c r="O6" s="370"/>
      <c r="P6" s="373"/>
      <c r="Q6" s="354"/>
      <c r="R6" s="357"/>
      <c r="S6" s="360"/>
      <c r="T6" s="360"/>
    </row>
    <row r="7" spans="1:20" ht="112.5" customHeight="1" thickBot="1">
      <c r="A7" s="346"/>
      <c r="B7" s="377"/>
      <c r="C7" s="339"/>
      <c r="D7" s="342"/>
      <c r="E7" s="352"/>
      <c r="F7" s="352"/>
      <c r="G7" s="352"/>
      <c r="H7" s="352"/>
      <c r="I7" s="352"/>
      <c r="J7" s="352"/>
      <c r="K7" s="364"/>
      <c r="L7" s="367"/>
      <c r="M7" s="370"/>
      <c r="N7" s="370"/>
      <c r="O7" s="370"/>
      <c r="P7" s="373"/>
      <c r="Q7" s="354"/>
      <c r="R7" s="357"/>
      <c r="S7" s="360"/>
      <c r="T7" s="360"/>
    </row>
    <row r="8" spans="1:20" ht="15" customHeight="1" hidden="1" thickBot="1">
      <c r="A8" s="346"/>
      <c r="B8" s="377"/>
      <c r="C8" s="339"/>
      <c r="D8" s="300"/>
      <c r="E8" s="294"/>
      <c r="F8" s="294"/>
      <c r="G8" s="294"/>
      <c r="H8" s="301"/>
      <c r="I8" s="301"/>
      <c r="J8" s="301"/>
      <c r="K8" s="364"/>
      <c r="L8" s="367"/>
      <c r="M8" s="370"/>
      <c r="N8" s="370"/>
      <c r="O8" s="370"/>
      <c r="P8" s="373"/>
      <c r="Q8" s="354"/>
      <c r="R8" s="357"/>
      <c r="S8" s="360"/>
      <c r="T8" s="360"/>
    </row>
    <row r="9" spans="1:23" ht="21.75" customHeight="1" hidden="1" thickBot="1">
      <c r="A9" s="347"/>
      <c r="B9" s="378"/>
      <c r="C9" s="340"/>
      <c r="D9" s="320"/>
      <c r="E9" s="295"/>
      <c r="F9" s="295"/>
      <c r="G9" s="295"/>
      <c r="H9" s="302"/>
      <c r="I9" s="302"/>
      <c r="J9" s="302"/>
      <c r="K9" s="365"/>
      <c r="L9" s="368"/>
      <c r="M9" s="371"/>
      <c r="N9" s="371"/>
      <c r="O9" s="371"/>
      <c r="P9" s="374"/>
      <c r="Q9" s="355"/>
      <c r="R9" s="358"/>
      <c r="S9" s="361"/>
      <c r="T9" s="362"/>
      <c r="W9" s="33"/>
    </row>
    <row r="10" spans="1:24" ht="18" thickBot="1">
      <c r="A10" s="4"/>
      <c r="B10" s="228">
        <v>1</v>
      </c>
      <c r="C10" s="229">
        <v>2</v>
      </c>
      <c r="D10" s="272">
        <v>4</v>
      </c>
      <c r="E10" s="194"/>
      <c r="F10" s="194"/>
      <c r="G10" s="194"/>
      <c r="H10" s="194">
        <v>5</v>
      </c>
      <c r="I10" s="194">
        <v>6</v>
      </c>
      <c r="J10" s="278">
        <v>7</v>
      </c>
      <c r="K10" s="200">
        <v>9</v>
      </c>
      <c r="L10" s="80">
        <v>10</v>
      </c>
      <c r="M10" s="81"/>
      <c r="N10" s="82"/>
      <c r="O10" s="83"/>
      <c r="P10" s="84"/>
      <c r="Q10" s="85"/>
      <c r="R10" s="27">
        <v>11</v>
      </c>
      <c r="S10" s="51">
        <v>12</v>
      </c>
      <c r="T10" s="61">
        <v>13</v>
      </c>
      <c r="W10" s="44"/>
      <c r="X10" s="33"/>
    </row>
    <row r="11" spans="1:21" ht="42" customHeight="1" thickBot="1">
      <c r="A11" s="6" t="s">
        <v>4</v>
      </c>
      <c r="B11" s="268" t="s">
        <v>55</v>
      </c>
      <c r="C11" s="269"/>
      <c r="D11" s="277">
        <f aca="true" t="shared" si="0" ref="D11:J11">D12+D13</f>
        <v>2094075.0804278771</v>
      </c>
      <c r="E11" s="253">
        <f t="shared" si="0"/>
        <v>313897.60944951687</v>
      </c>
      <c r="F11" s="253">
        <f t="shared" si="0"/>
        <v>794075.7320174078</v>
      </c>
      <c r="G11" s="253">
        <f t="shared" si="0"/>
        <v>323984.49270955106</v>
      </c>
      <c r="H11" s="253">
        <f t="shared" si="0"/>
        <v>252566</v>
      </c>
      <c r="I11" s="253">
        <f t="shared" si="0"/>
        <v>190911</v>
      </c>
      <c r="J11" s="279">
        <f t="shared" si="0"/>
        <v>218640</v>
      </c>
      <c r="K11" s="201" t="e">
        <f>#REF!+#REF!+K13+#REF!+#REF!</f>
        <v>#REF!</v>
      </c>
      <c r="L11" s="86" t="e">
        <f>#REF!+#REF!+L13+#REF!+#REF!</f>
        <v>#REF!</v>
      </c>
      <c r="M11" s="87" t="e">
        <f>#REF!+#REF!+M13+#REF!+#REF!</f>
        <v>#REF!</v>
      </c>
      <c r="N11" s="88"/>
      <c r="O11" s="87"/>
      <c r="P11" s="89" t="e">
        <f>#REF!+#REF!+P13+#REF!+#REF!</f>
        <v>#REF!</v>
      </c>
      <c r="Q11" s="90" t="e">
        <f>#REF!+#REF!+Q13+#REF!+#REF!</f>
        <v>#REF!</v>
      </c>
      <c r="R11" s="22"/>
      <c r="S11" s="52"/>
      <c r="T11" s="45"/>
      <c r="U11" s="314">
        <f aca="true" t="shared" si="1" ref="U11:U19">SUM(E11:J11)</f>
        <v>2094074.8341764756</v>
      </c>
    </row>
    <row r="12" spans="1:22" ht="39" customHeight="1" thickBot="1">
      <c r="A12" s="7"/>
      <c r="B12" s="259" t="s">
        <v>83</v>
      </c>
      <c r="C12" s="324" t="s">
        <v>52</v>
      </c>
      <c r="D12" s="311">
        <v>1911093.0804278771</v>
      </c>
      <c r="E12" s="313">
        <v>264053.60944951687</v>
      </c>
      <c r="F12" s="313">
        <v>743994.7320174078</v>
      </c>
      <c r="G12" s="313">
        <v>283715.49270955106</v>
      </c>
      <c r="H12" s="194">
        <v>223261</v>
      </c>
      <c r="I12" s="231">
        <v>177428</v>
      </c>
      <c r="J12" s="194">
        <v>218640</v>
      </c>
      <c r="K12" s="92">
        <v>218640.74108731415</v>
      </c>
      <c r="L12" s="93">
        <v>2100</v>
      </c>
      <c r="M12" s="94"/>
      <c r="N12" s="95"/>
      <c r="O12" s="94"/>
      <c r="P12" s="96"/>
      <c r="Q12" s="97"/>
      <c r="R12" s="23"/>
      <c r="S12" s="54"/>
      <c r="T12" s="47"/>
      <c r="U12" s="293">
        <f t="shared" si="1"/>
        <v>1911092.8341764756</v>
      </c>
      <c r="V12" s="323">
        <f>D12-U12</f>
        <v>0.24625140149146318</v>
      </c>
    </row>
    <row r="13" spans="1:28" ht="51" customHeight="1" thickBot="1">
      <c r="A13" s="8" t="s">
        <v>5</v>
      </c>
      <c r="B13" s="260" t="s">
        <v>54</v>
      </c>
      <c r="C13" s="192" t="s">
        <v>6</v>
      </c>
      <c r="D13" s="285">
        <v>182982</v>
      </c>
      <c r="E13" s="194">
        <v>49844</v>
      </c>
      <c r="F13" s="194">
        <v>50081</v>
      </c>
      <c r="G13" s="194">
        <v>40269</v>
      </c>
      <c r="H13" s="194">
        <v>29305</v>
      </c>
      <c r="I13" s="194">
        <v>13483</v>
      </c>
      <c r="J13" s="278">
        <v>0</v>
      </c>
      <c r="K13" s="202">
        <f>SUM(D13:I13)</f>
        <v>365964</v>
      </c>
      <c r="L13" s="98"/>
      <c r="M13" s="99"/>
      <c r="N13" s="114"/>
      <c r="O13" s="109"/>
      <c r="P13" s="115">
        <v>-587</v>
      </c>
      <c r="Q13" s="116"/>
      <c r="R13" s="65"/>
      <c r="S13" s="56"/>
      <c r="T13" s="47"/>
      <c r="U13" s="293">
        <f t="shared" si="1"/>
        <v>182982</v>
      </c>
      <c r="V13" s="29"/>
      <c r="W13" s="29"/>
      <c r="X13" s="29"/>
      <c r="Y13" s="29"/>
      <c r="Z13" s="233"/>
      <c r="AA13" s="29"/>
      <c r="AB13" s="29"/>
    </row>
    <row r="14" spans="1:22" ht="30" customHeight="1" thickBot="1">
      <c r="A14" s="5"/>
      <c r="B14" s="261" t="s">
        <v>56</v>
      </c>
      <c r="C14" s="234" t="s">
        <v>7</v>
      </c>
      <c r="D14" s="273">
        <f aca="true" t="shared" si="2" ref="D14:J14">+D15+D16+D17+D18</f>
        <v>2159861</v>
      </c>
      <c r="E14" s="243">
        <f t="shared" si="2"/>
        <v>337327</v>
      </c>
      <c r="F14" s="243">
        <f t="shared" si="2"/>
        <v>683982</v>
      </c>
      <c r="G14" s="243">
        <f t="shared" si="2"/>
        <v>393536</v>
      </c>
      <c r="H14" s="243">
        <f t="shared" si="2"/>
        <v>239261</v>
      </c>
      <c r="I14" s="243">
        <f t="shared" si="2"/>
        <v>255965</v>
      </c>
      <c r="J14" s="281">
        <f t="shared" si="2"/>
        <v>249790</v>
      </c>
      <c r="K14" s="203" t="e">
        <f>#REF!</f>
        <v>#REF!</v>
      </c>
      <c r="L14" s="118" t="e">
        <f>#REF!</f>
        <v>#REF!</v>
      </c>
      <c r="M14" s="119" t="e">
        <f>#REF!</f>
        <v>#REF!</v>
      </c>
      <c r="N14" s="120"/>
      <c r="O14" s="121"/>
      <c r="P14" s="122" t="e">
        <f>#REF!</f>
        <v>#REF!</v>
      </c>
      <c r="Q14" s="123" t="e">
        <f>#REF!</f>
        <v>#REF!</v>
      </c>
      <c r="R14" s="69"/>
      <c r="S14" s="70"/>
      <c r="T14" s="71"/>
      <c r="U14" s="20">
        <f t="shared" si="1"/>
        <v>2159861</v>
      </c>
      <c r="V14" s="20"/>
    </row>
    <row r="15" spans="1:24" ht="54.75" customHeight="1" thickBot="1">
      <c r="A15" s="10"/>
      <c r="B15" s="262" t="s">
        <v>57</v>
      </c>
      <c r="C15" s="266" t="s">
        <v>47</v>
      </c>
      <c r="D15" s="303">
        <v>1460039</v>
      </c>
      <c r="E15" s="257">
        <v>226185</v>
      </c>
      <c r="F15" s="257">
        <v>456339</v>
      </c>
      <c r="G15" s="257">
        <v>261871</v>
      </c>
      <c r="H15" s="255">
        <v>158315</v>
      </c>
      <c r="I15" s="194">
        <v>183940</v>
      </c>
      <c r="J15" s="278">
        <v>173389</v>
      </c>
      <c r="K15" s="204">
        <f>SUM(D15:I15)</f>
        <v>2746689</v>
      </c>
      <c r="L15" s="98">
        <v>42000</v>
      </c>
      <c r="M15" s="99"/>
      <c r="N15" s="100"/>
      <c r="O15" s="99"/>
      <c r="P15" s="101">
        <v>71450</v>
      </c>
      <c r="Q15" s="97"/>
      <c r="R15" s="24"/>
      <c r="S15" s="53"/>
      <c r="T15" s="46"/>
      <c r="U15" s="312">
        <f t="shared" si="1"/>
        <v>1460039</v>
      </c>
      <c r="V15" s="28" t="s">
        <v>58</v>
      </c>
      <c r="W15" s="28"/>
      <c r="X15" s="28"/>
    </row>
    <row r="16" spans="1:22" ht="34.5" customHeight="1" thickBot="1">
      <c r="A16" s="11" t="s">
        <v>0</v>
      </c>
      <c r="B16" s="263" t="s">
        <v>8</v>
      </c>
      <c r="C16" s="258" t="s">
        <v>1</v>
      </c>
      <c r="D16" s="304">
        <v>50055</v>
      </c>
      <c r="E16" s="247">
        <v>7725</v>
      </c>
      <c r="F16" s="247">
        <v>16474</v>
      </c>
      <c r="G16" s="247">
        <v>9847</v>
      </c>
      <c r="H16" s="247">
        <v>7946</v>
      </c>
      <c r="I16" s="189">
        <v>3967</v>
      </c>
      <c r="J16" s="282">
        <v>4096</v>
      </c>
      <c r="K16" s="107">
        <f>SUM(D16:I16)</f>
        <v>96014</v>
      </c>
      <c r="L16" s="98">
        <v>1000</v>
      </c>
      <c r="M16" s="99"/>
      <c r="N16" s="100"/>
      <c r="O16" s="99"/>
      <c r="P16" s="101">
        <f>144718+23500</f>
        <v>168218</v>
      </c>
      <c r="Q16" s="97"/>
      <c r="R16" s="66"/>
      <c r="S16" s="59"/>
      <c r="T16" s="64"/>
      <c r="U16" s="312">
        <f t="shared" si="1"/>
        <v>50055</v>
      </c>
      <c r="V16" s="34">
        <f>D16-U16</f>
        <v>0</v>
      </c>
    </row>
    <row r="17" spans="1:26" ht="51.75" customHeight="1" thickBot="1">
      <c r="A17" s="11" t="s">
        <v>2</v>
      </c>
      <c r="B17" s="260" t="s">
        <v>9</v>
      </c>
      <c r="C17" s="128" t="s">
        <v>49</v>
      </c>
      <c r="D17" s="305">
        <v>92386</v>
      </c>
      <c r="E17" s="249">
        <v>15573</v>
      </c>
      <c r="F17" s="249">
        <v>26078</v>
      </c>
      <c r="G17" s="249">
        <v>16714</v>
      </c>
      <c r="H17" s="249">
        <v>10662</v>
      </c>
      <c r="I17" s="249">
        <v>10484</v>
      </c>
      <c r="J17" s="321">
        <v>12875</v>
      </c>
      <c r="K17" s="204">
        <f>SUM(D17:I17)</f>
        <v>171897</v>
      </c>
      <c r="L17" s="98">
        <v>32300</v>
      </c>
      <c r="M17" s="99"/>
      <c r="N17" s="100"/>
      <c r="O17" s="99"/>
      <c r="P17" s="101">
        <v>877350</v>
      </c>
      <c r="Q17" s="97"/>
      <c r="R17" s="31"/>
      <c r="S17" s="57"/>
      <c r="T17" s="46"/>
      <c r="U17" s="312">
        <f t="shared" si="1"/>
        <v>92386</v>
      </c>
      <c r="V17" s="28">
        <f>D17-U17</f>
        <v>0</v>
      </c>
      <c r="W17" s="28"/>
      <c r="X17" s="28"/>
      <c r="Y17" s="29"/>
      <c r="Z17" s="29"/>
    </row>
    <row r="18" spans="1:21" ht="33" customHeight="1" thickBot="1">
      <c r="A18" s="12" t="s">
        <v>3</v>
      </c>
      <c r="B18" s="264" t="s">
        <v>48</v>
      </c>
      <c r="C18" s="237" t="s">
        <v>22</v>
      </c>
      <c r="D18" s="276">
        <v>557381</v>
      </c>
      <c r="E18" s="251">
        <v>87844</v>
      </c>
      <c r="F18" s="251">
        <v>185091</v>
      </c>
      <c r="G18" s="251">
        <v>105104</v>
      </c>
      <c r="H18" s="251">
        <v>62338</v>
      </c>
      <c r="I18" s="251">
        <v>57574</v>
      </c>
      <c r="J18" s="282">
        <v>59430</v>
      </c>
      <c r="K18" s="206">
        <f>SUM(D18:I18)</f>
        <v>1055332</v>
      </c>
      <c r="L18" s="98"/>
      <c r="M18" s="99"/>
      <c r="N18" s="100"/>
      <c r="O18" s="99"/>
      <c r="P18" s="101">
        <v>40890</v>
      </c>
      <c r="Q18" s="97"/>
      <c r="R18" s="32"/>
      <c r="S18" s="58"/>
      <c r="T18" s="63"/>
      <c r="U18" s="312">
        <f t="shared" si="1"/>
        <v>557381</v>
      </c>
    </row>
    <row r="19" spans="1:32" ht="22.5" customHeight="1" thickBot="1">
      <c r="A19" s="13"/>
      <c r="B19" s="267" t="s">
        <v>27</v>
      </c>
      <c r="C19" s="238" t="s">
        <v>23</v>
      </c>
      <c r="D19" s="277">
        <f aca="true" t="shared" si="3" ref="D19:J19">D11-D14</f>
        <v>-65785.91957212286</v>
      </c>
      <c r="E19" s="253">
        <f t="shared" si="3"/>
        <v>-23429.390550483135</v>
      </c>
      <c r="F19" s="253">
        <f t="shared" si="3"/>
        <v>110093.73201740778</v>
      </c>
      <c r="G19" s="253">
        <f t="shared" si="3"/>
        <v>-69551.50729044894</v>
      </c>
      <c r="H19" s="253">
        <f t="shared" si="3"/>
        <v>13305</v>
      </c>
      <c r="I19" s="253">
        <f t="shared" si="3"/>
        <v>-65054</v>
      </c>
      <c r="J19" s="322">
        <f t="shared" si="3"/>
        <v>-31150</v>
      </c>
      <c r="K19" s="205" t="e">
        <f>#REF!-K14+#REF!</f>
        <v>#REF!</v>
      </c>
      <c r="L19" s="184" t="e">
        <f>#REF!-L14+#REF!</f>
        <v>#REF!</v>
      </c>
      <c r="M19" s="185" t="e">
        <f>#REF!-M14+#REF!</f>
        <v>#REF!</v>
      </c>
      <c r="N19" s="186"/>
      <c r="O19" s="185"/>
      <c r="P19" s="187" t="e">
        <f>#REF!-P14+#REF!</f>
        <v>#REF!</v>
      </c>
      <c r="Q19" s="124" t="e">
        <f>#REF!-Q14+#REF!</f>
        <v>#REF!</v>
      </c>
      <c r="R19" s="174"/>
      <c r="S19" s="175"/>
      <c r="T19" s="62"/>
      <c r="U19">
        <f t="shared" si="1"/>
        <v>-65786.1658235243</v>
      </c>
      <c r="V19" s="319">
        <f>D19-U19</f>
        <v>0.24625140143325552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1" ht="23.25" customHeight="1" hidden="1" thickBot="1">
      <c r="A20" s="176"/>
      <c r="B20" s="177"/>
      <c r="C20" s="178"/>
      <c r="D20" s="195"/>
      <c r="E20" s="297"/>
      <c r="F20" s="297"/>
      <c r="G20" s="297"/>
      <c r="H20" s="106"/>
      <c r="I20" s="105"/>
      <c r="J20" s="130"/>
      <c r="K20" s="207"/>
      <c r="L20" s="171"/>
      <c r="M20" s="172"/>
      <c r="N20" s="173"/>
      <c r="O20" s="172"/>
      <c r="P20" s="153"/>
      <c r="Q20" s="154"/>
      <c r="R20" s="181"/>
      <c r="S20" s="182"/>
      <c r="T20" s="64"/>
      <c r="V20" s="1"/>
      <c r="W20" s="28"/>
      <c r="X20" s="28"/>
      <c r="AB20" s="41"/>
      <c r="AC20" s="42"/>
      <c r="AD20" s="42"/>
      <c r="AE20" s="33"/>
    </row>
    <row r="21" spans="1:32" ht="15" customHeight="1" hidden="1" thickBot="1">
      <c r="A21" s="9"/>
      <c r="B21" s="19" t="s">
        <v>28</v>
      </c>
      <c r="C21" s="134"/>
      <c r="D21" s="169"/>
      <c r="E21" s="167"/>
      <c r="F21" s="167"/>
      <c r="G21" s="167"/>
      <c r="H21" s="103"/>
      <c r="I21" s="222"/>
      <c r="J21" s="219"/>
      <c r="K21" s="170"/>
      <c r="L21" s="136"/>
      <c r="M21" s="111"/>
      <c r="N21" s="110"/>
      <c r="O21" s="111"/>
      <c r="P21" s="112"/>
      <c r="Q21" s="113"/>
      <c r="R21" s="26"/>
      <c r="S21" s="57"/>
      <c r="T21" s="46"/>
      <c r="V21" s="39"/>
      <c r="AB21" s="38"/>
      <c r="AF21" s="38"/>
    </row>
    <row r="22" spans="1:22" ht="17.25" hidden="1">
      <c r="A22" s="18"/>
      <c r="B22" s="14" t="s">
        <v>10</v>
      </c>
      <c r="C22" s="137" t="s">
        <v>11</v>
      </c>
      <c r="D22" s="190">
        <f>D23</f>
        <v>9</v>
      </c>
      <c r="E22" s="168"/>
      <c r="F22" s="168"/>
      <c r="G22" s="168"/>
      <c r="H22" s="216">
        <v>51</v>
      </c>
      <c r="I22" s="223">
        <f>I23</f>
        <v>40</v>
      </c>
      <c r="J22" s="199"/>
      <c r="K22" s="208">
        <f>K23</f>
        <v>100</v>
      </c>
      <c r="L22" s="108">
        <f>L23</f>
        <v>5</v>
      </c>
      <c r="M22" s="109"/>
      <c r="N22" s="114"/>
      <c r="O22" s="109"/>
      <c r="P22" s="115"/>
      <c r="Q22" s="116">
        <f>R22+S22+T22</f>
        <v>0</v>
      </c>
      <c r="R22" s="25"/>
      <c r="S22" s="54"/>
      <c r="T22" s="47"/>
      <c r="V22" s="40"/>
    </row>
    <row r="23" spans="1:22" ht="17.25" hidden="1">
      <c r="A23" s="15"/>
      <c r="B23" s="16" t="s">
        <v>12</v>
      </c>
      <c r="C23" s="133" t="s">
        <v>13</v>
      </c>
      <c r="D23" s="190">
        <v>9</v>
      </c>
      <c r="E23" s="183"/>
      <c r="F23" s="183"/>
      <c r="G23" s="183"/>
      <c r="H23" s="127">
        <v>51</v>
      </c>
      <c r="I23" s="212">
        <v>40</v>
      </c>
      <c r="J23" s="199"/>
      <c r="K23" s="209">
        <f>SUM(D23:I23)</f>
        <v>100</v>
      </c>
      <c r="L23" s="98">
        <v>5</v>
      </c>
      <c r="M23" s="99"/>
      <c r="N23" s="100"/>
      <c r="O23" s="99"/>
      <c r="P23" s="101"/>
      <c r="Q23" s="97">
        <f>R23+S23+T23</f>
        <v>0</v>
      </c>
      <c r="R23" s="21"/>
      <c r="S23" s="55"/>
      <c r="T23" s="48"/>
      <c r="V23" s="39"/>
    </row>
    <row r="24" spans="1:33" ht="17.25" hidden="1">
      <c r="A24" s="15"/>
      <c r="B24" s="16" t="s">
        <v>14</v>
      </c>
      <c r="C24" s="133" t="s">
        <v>15</v>
      </c>
      <c r="D24" s="190">
        <f>D25</f>
        <v>9</v>
      </c>
      <c r="E24" s="183"/>
      <c r="F24" s="183"/>
      <c r="G24" s="183"/>
      <c r="H24" s="127">
        <v>51</v>
      </c>
      <c r="I24" s="212">
        <f>I25</f>
        <v>40</v>
      </c>
      <c r="J24" s="199"/>
      <c r="K24" s="209">
        <f>K25</f>
        <v>100</v>
      </c>
      <c r="L24" s="98">
        <f>L25</f>
        <v>5</v>
      </c>
      <c r="M24" s="99"/>
      <c r="N24" s="100"/>
      <c r="O24" s="99"/>
      <c r="P24" s="101"/>
      <c r="Q24" s="97">
        <f>R24+S24+T24</f>
        <v>0</v>
      </c>
      <c r="R24" s="21"/>
      <c r="S24" s="55"/>
      <c r="T24" s="48"/>
      <c r="V24" s="33"/>
      <c r="AF24" s="38"/>
      <c r="AG24" s="33">
        <f>AF24-AD24</f>
        <v>0</v>
      </c>
    </row>
    <row r="25" spans="1:24" ht="17.25" hidden="1">
      <c r="A25" s="15"/>
      <c r="B25" s="16" t="s">
        <v>12</v>
      </c>
      <c r="C25" s="133" t="s">
        <v>16</v>
      </c>
      <c r="D25" s="190">
        <v>9</v>
      </c>
      <c r="E25" s="183"/>
      <c r="F25" s="183"/>
      <c r="G25" s="183"/>
      <c r="H25" s="127">
        <v>51</v>
      </c>
      <c r="I25" s="212">
        <v>40</v>
      </c>
      <c r="J25" s="199"/>
      <c r="K25" s="209">
        <f>SUM(D25:I25)</f>
        <v>100</v>
      </c>
      <c r="L25" s="98">
        <v>5</v>
      </c>
      <c r="M25" s="99"/>
      <c r="N25" s="100"/>
      <c r="O25" s="99"/>
      <c r="P25" s="101"/>
      <c r="Q25" s="97">
        <f>R25+S25+T25</f>
        <v>0</v>
      </c>
      <c r="R25" s="21"/>
      <c r="S25" s="55"/>
      <c r="T25" s="48"/>
      <c r="W25" s="28"/>
      <c r="X25" s="28"/>
    </row>
    <row r="26" spans="1:29" ht="17.25" hidden="1">
      <c r="A26" s="15"/>
      <c r="B26" s="16" t="s">
        <v>17</v>
      </c>
      <c r="C26" s="133" t="s">
        <v>18</v>
      </c>
      <c r="D26" s="191"/>
      <c r="E26" s="166"/>
      <c r="F26" s="166"/>
      <c r="G26" s="166"/>
      <c r="H26" s="127"/>
      <c r="I26" s="212"/>
      <c r="J26" s="199"/>
      <c r="K26" s="209"/>
      <c r="L26" s="98"/>
      <c r="M26" s="99"/>
      <c r="N26" s="100"/>
      <c r="O26" s="99"/>
      <c r="P26" s="101"/>
      <c r="Q26" s="97"/>
      <c r="R26" s="21"/>
      <c r="S26" s="55"/>
      <c r="T26" s="49"/>
      <c r="AC26" s="38"/>
    </row>
    <row r="27" spans="1:25" ht="18" hidden="1" thickBot="1">
      <c r="A27" s="15"/>
      <c r="B27" s="35" t="s">
        <v>12</v>
      </c>
      <c r="C27" s="141" t="s">
        <v>19</v>
      </c>
      <c r="D27" s="197" t="e">
        <f>#REF!/D25</f>
        <v>#REF!</v>
      </c>
      <c r="E27" s="298"/>
      <c r="F27" s="298"/>
      <c r="G27" s="298"/>
      <c r="H27" s="217" t="e">
        <f>#REF!/H25</f>
        <v>#REF!</v>
      </c>
      <c r="I27" s="224" t="e">
        <f>#REF!/I25</f>
        <v>#REF!</v>
      </c>
      <c r="J27" s="220"/>
      <c r="K27" s="210" t="e">
        <f>#REF!/K25</f>
        <v>#REF!</v>
      </c>
      <c r="L27" s="144" t="e">
        <f>#REF!/L25</f>
        <v>#REF!</v>
      </c>
      <c r="M27" s="145"/>
      <c r="N27" s="146"/>
      <c r="O27" s="147"/>
      <c r="P27" s="148"/>
      <c r="Q27" s="149"/>
      <c r="R27" s="67"/>
      <c r="S27" s="60"/>
      <c r="T27" s="68"/>
      <c r="W27" s="37"/>
      <c r="X27" s="37"/>
      <c r="Y27" s="33"/>
    </row>
    <row r="28" spans="1:28" ht="30" hidden="1" thickBot="1">
      <c r="A28" s="17"/>
      <c r="B28" s="73" t="s">
        <v>20</v>
      </c>
      <c r="C28" s="150" t="s">
        <v>21</v>
      </c>
      <c r="D28" s="215"/>
      <c r="E28" s="106"/>
      <c r="F28" s="106"/>
      <c r="G28" s="106"/>
      <c r="H28" s="193">
        <v>328</v>
      </c>
      <c r="I28" s="152">
        <v>288</v>
      </c>
      <c r="J28" s="199"/>
      <c r="K28" s="211">
        <f>SUM(D28:I28)</f>
        <v>616</v>
      </c>
      <c r="L28" s="117"/>
      <c r="M28" s="104"/>
      <c r="N28" s="114"/>
      <c r="O28" s="111"/>
      <c r="P28" s="153"/>
      <c r="Q28" s="154"/>
      <c r="R28" s="74"/>
      <c r="S28" s="75"/>
      <c r="T28" s="64"/>
      <c r="V28" s="43"/>
      <c r="W28" s="33"/>
      <c r="X28" s="33"/>
      <c r="AA28" s="36"/>
      <c r="AB28" s="36"/>
    </row>
    <row r="29" spans="1:28" ht="18" hidden="1" thickBot="1">
      <c r="A29" s="72"/>
      <c r="B29" s="76"/>
      <c r="C29" s="155"/>
      <c r="D29" s="158"/>
      <c r="E29" s="299"/>
      <c r="F29" s="299"/>
      <c r="G29" s="299"/>
      <c r="H29" s="218"/>
      <c r="I29" s="225"/>
      <c r="J29" s="221"/>
      <c r="K29" s="226"/>
      <c r="L29" s="159"/>
      <c r="M29" s="160"/>
      <c r="N29" s="161"/>
      <c r="O29" s="162"/>
      <c r="P29" s="163"/>
      <c r="Q29" s="160"/>
      <c r="R29" s="77"/>
      <c r="S29" s="78"/>
      <c r="T29" s="79"/>
      <c r="V29" s="43"/>
      <c r="W29" s="33"/>
      <c r="X29" s="33"/>
      <c r="AA29" s="36"/>
      <c r="AB29" s="36"/>
    </row>
    <row r="30" spans="3:27" ht="17.25">
      <c r="C30" s="164"/>
      <c r="D30" s="164"/>
      <c r="E30" s="164"/>
      <c r="F30" s="164"/>
      <c r="G30" s="164"/>
      <c r="H30" s="164"/>
      <c r="I30" s="164"/>
      <c r="J30" s="164"/>
      <c r="K30" s="165"/>
      <c r="L30" s="164"/>
      <c r="M30" s="164"/>
      <c r="N30" s="164"/>
      <c r="O30" s="164"/>
      <c r="P30" s="164"/>
      <c r="Q30" s="164"/>
      <c r="W30" s="33"/>
      <c r="X30" s="33"/>
      <c r="AA30" s="36"/>
    </row>
    <row r="31" spans="2:27" ht="17.25">
      <c r="B31" s="318" t="s">
        <v>75</v>
      </c>
      <c r="C31" s="164"/>
      <c r="D31" s="164"/>
      <c r="E31" s="164">
        <v>-23429</v>
      </c>
      <c r="F31" s="164">
        <v>110092</v>
      </c>
      <c r="G31" s="164">
        <v>-69552</v>
      </c>
      <c r="H31" s="164">
        <v>13308</v>
      </c>
      <c r="I31" s="164">
        <v>-65054</v>
      </c>
      <c r="J31" s="164">
        <v>-31150</v>
      </c>
      <c r="K31" s="165"/>
      <c r="L31" s="164"/>
      <c r="M31" s="164"/>
      <c r="N31" s="164"/>
      <c r="O31" s="164"/>
      <c r="P31" s="164"/>
      <c r="Q31" s="164"/>
      <c r="U31">
        <f>SUM(E31:J31)</f>
        <v>-65785</v>
      </c>
      <c r="W31" s="33"/>
      <c r="X31" s="33"/>
      <c r="AA31" s="36"/>
    </row>
    <row r="32" spans="2:27" ht="17.25">
      <c r="B32" s="318" t="s">
        <v>76</v>
      </c>
      <c r="C32" s="164"/>
      <c r="D32" s="164"/>
      <c r="E32" s="164"/>
      <c r="F32" s="164"/>
      <c r="G32" s="164"/>
      <c r="H32" s="164"/>
      <c r="I32" s="164"/>
      <c r="J32" s="164"/>
      <c r="K32" s="165"/>
      <c r="L32" s="164"/>
      <c r="M32" s="164"/>
      <c r="N32" s="164"/>
      <c r="O32" s="164"/>
      <c r="P32" s="164"/>
      <c r="Q32" s="164"/>
      <c r="W32" s="33"/>
      <c r="X32" s="33"/>
      <c r="AA32" s="36"/>
    </row>
    <row r="33" spans="3:27" ht="17.25">
      <c r="C33" s="164"/>
      <c r="D33" s="164"/>
      <c r="E33" s="164">
        <v>9073</v>
      </c>
      <c r="F33" s="164">
        <v>12272</v>
      </c>
      <c r="G33" s="164">
        <v>7851</v>
      </c>
      <c r="H33" s="164">
        <v>7945</v>
      </c>
      <c r="I33" s="164">
        <v>5106</v>
      </c>
      <c r="J33" s="164">
        <v>6967</v>
      </c>
      <c r="K33" s="165"/>
      <c r="L33" s="164"/>
      <c r="M33" s="164"/>
      <c r="N33" s="164"/>
      <c r="O33" s="164"/>
      <c r="P33" s="164"/>
      <c r="Q33" s="164"/>
      <c r="W33" s="33"/>
      <c r="X33" s="33"/>
      <c r="AA33" s="36"/>
    </row>
    <row r="34" spans="3:27" ht="17.25">
      <c r="C34" s="164"/>
      <c r="D34" s="164"/>
      <c r="E34" s="164">
        <v>1573</v>
      </c>
      <c r="F34" s="164">
        <v>3289</v>
      </c>
      <c r="G34" s="164">
        <v>1859</v>
      </c>
      <c r="H34" s="164">
        <v>1144</v>
      </c>
      <c r="I34" s="164">
        <v>1287</v>
      </c>
      <c r="J34" s="164">
        <v>1430</v>
      </c>
      <c r="K34" s="165"/>
      <c r="L34" s="164"/>
      <c r="M34" s="164"/>
      <c r="N34" s="164"/>
      <c r="O34" s="164"/>
      <c r="P34" s="164"/>
      <c r="Q34" s="164"/>
      <c r="W34" s="33"/>
      <c r="X34" s="33"/>
      <c r="AA34" s="36"/>
    </row>
    <row r="35" spans="3:27" ht="17.25">
      <c r="C35" s="164"/>
      <c r="D35" s="164"/>
      <c r="E35" s="164">
        <v>401</v>
      </c>
      <c r="F35" s="164">
        <v>1054</v>
      </c>
      <c r="G35" s="164">
        <v>1655</v>
      </c>
      <c r="H35" s="164">
        <v>1088</v>
      </c>
      <c r="I35" s="164">
        <v>387</v>
      </c>
      <c r="J35" s="164">
        <v>364</v>
      </c>
      <c r="K35" s="165"/>
      <c r="L35" s="164"/>
      <c r="M35" s="164"/>
      <c r="N35" s="164"/>
      <c r="O35" s="164"/>
      <c r="P35" s="164"/>
      <c r="Q35" s="164"/>
      <c r="W35" s="33"/>
      <c r="X35" s="33"/>
      <c r="AA35" s="36"/>
    </row>
    <row r="36" spans="3:27" ht="17.25">
      <c r="C36" s="164"/>
      <c r="D36" s="164"/>
      <c r="E36" s="164">
        <v>4526</v>
      </c>
      <c r="F36" s="164">
        <v>9463</v>
      </c>
      <c r="G36" s="164">
        <v>5349</v>
      </c>
      <c r="H36" s="164">
        <v>483</v>
      </c>
      <c r="I36" s="164">
        <v>3703</v>
      </c>
      <c r="J36" s="164">
        <v>4114</v>
      </c>
      <c r="K36" s="165"/>
      <c r="L36" s="164"/>
      <c r="M36" s="164"/>
      <c r="N36" s="164"/>
      <c r="O36" s="164"/>
      <c r="P36" s="164"/>
      <c r="Q36" s="164"/>
      <c r="W36" s="33"/>
      <c r="X36" s="33"/>
      <c r="AA36" s="36"/>
    </row>
    <row r="37" spans="3:27" ht="17.25">
      <c r="C37" s="164"/>
      <c r="D37" s="164"/>
      <c r="E37" s="164">
        <f aca="true" t="shared" si="4" ref="E37:J37">SUM(E33:E36)</f>
        <v>15573</v>
      </c>
      <c r="F37" s="164">
        <f t="shared" si="4"/>
        <v>26078</v>
      </c>
      <c r="G37" s="164">
        <f t="shared" si="4"/>
        <v>16714</v>
      </c>
      <c r="H37" s="164">
        <f t="shared" si="4"/>
        <v>10660</v>
      </c>
      <c r="I37" s="164">
        <f t="shared" si="4"/>
        <v>10483</v>
      </c>
      <c r="J37" s="164">
        <f t="shared" si="4"/>
        <v>12875</v>
      </c>
      <c r="K37" s="165"/>
      <c r="L37" s="164"/>
      <c r="M37" s="164"/>
      <c r="N37" s="164"/>
      <c r="O37" s="164"/>
      <c r="P37" s="164"/>
      <c r="Q37" s="164"/>
      <c r="U37">
        <f>SUM(E37:T37)</f>
        <v>92383</v>
      </c>
      <c r="W37" s="33"/>
      <c r="X37" s="33"/>
      <c r="AA37" s="36"/>
    </row>
    <row r="38" spans="3:27" ht="17.25">
      <c r="C38" s="164"/>
      <c r="D38" s="164"/>
      <c r="E38" s="164"/>
      <c r="F38" s="164"/>
      <c r="G38" s="164"/>
      <c r="H38" s="164"/>
      <c r="I38" s="164"/>
      <c r="J38" s="164"/>
      <c r="K38" s="165"/>
      <c r="L38" s="164"/>
      <c r="M38" s="164"/>
      <c r="N38" s="164"/>
      <c r="O38" s="164"/>
      <c r="P38" s="164"/>
      <c r="Q38" s="164"/>
      <c r="W38" s="33"/>
      <c r="X38" s="33"/>
      <c r="AA38" s="36"/>
    </row>
    <row r="39" spans="3:27" ht="17.25">
      <c r="C39" s="164"/>
      <c r="D39" s="164"/>
      <c r="E39" s="164"/>
      <c r="F39" s="164"/>
      <c r="G39" s="164"/>
      <c r="H39" s="164"/>
      <c r="I39" s="164"/>
      <c r="J39" s="164"/>
      <c r="K39" s="165"/>
      <c r="L39" s="164"/>
      <c r="M39" s="164"/>
      <c r="N39" s="164"/>
      <c r="O39" s="164"/>
      <c r="P39" s="164"/>
      <c r="Q39" s="164"/>
      <c r="W39" s="33"/>
      <c r="X39" s="33"/>
      <c r="AA39" s="36"/>
    </row>
    <row r="40" spans="23:27" ht="15">
      <c r="W40" s="33"/>
      <c r="X40" s="33"/>
      <c r="AA40" s="36"/>
    </row>
    <row r="41" spans="23:27" ht="15">
      <c r="W41" s="33"/>
      <c r="X41" s="33"/>
      <c r="AA41" s="36"/>
    </row>
    <row r="42" spans="1:27" ht="12.75">
      <c r="A42"/>
      <c r="B42"/>
      <c r="C42"/>
      <c r="W42" s="33"/>
      <c r="X42" s="33"/>
      <c r="AA42" s="36"/>
    </row>
    <row r="43" spans="1:27" ht="12.75">
      <c r="A43"/>
      <c r="B43"/>
      <c r="C43"/>
      <c r="W43" s="33"/>
      <c r="X43" s="33"/>
      <c r="AA43" s="36"/>
    </row>
    <row r="44" spans="1:27" ht="12.75">
      <c r="A44"/>
      <c r="B44"/>
      <c r="C44"/>
      <c r="W44" s="33"/>
      <c r="X44" s="33"/>
      <c r="AA44" s="36"/>
    </row>
    <row r="45" spans="1:27" ht="12.75">
      <c r="A45"/>
      <c r="B45"/>
      <c r="C45"/>
      <c r="W45" s="33"/>
      <c r="X45" s="33"/>
      <c r="AA45" s="36"/>
    </row>
    <row r="46" spans="1:27" ht="14.25">
      <c r="A46"/>
      <c r="B46" s="296"/>
      <c r="C46"/>
      <c r="W46" s="33"/>
      <c r="X46" s="33"/>
      <c r="AA46" s="36"/>
    </row>
    <row r="47" spans="1:28" ht="12.75">
      <c r="A47"/>
      <c r="B47"/>
      <c r="C47"/>
      <c r="AA47" s="37"/>
      <c r="AB47" s="36"/>
    </row>
    <row r="49" spans="1:27" ht="12.75">
      <c r="A49"/>
      <c r="B49"/>
      <c r="C49"/>
      <c r="AA49" s="36"/>
    </row>
  </sheetData>
  <sheetProtection/>
  <mergeCells count="23">
    <mergeCell ref="F4:F7"/>
    <mergeCell ref="G4:G7"/>
    <mergeCell ref="O4:O9"/>
    <mergeCell ref="P4:P9"/>
    <mergeCell ref="Q4:Q9"/>
    <mergeCell ref="R4:R9"/>
    <mergeCell ref="S4:S9"/>
    <mergeCell ref="T4:T9"/>
    <mergeCell ref="J4:J7"/>
    <mergeCell ref="K4:K9"/>
    <mergeCell ref="L4:L9"/>
    <mergeCell ref="M4:M9"/>
    <mergeCell ref="N4:N9"/>
    <mergeCell ref="B1:J1"/>
    <mergeCell ref="B2:J2"/>
    <mergeCell ref="C3:C9"/>
    <mergeCell ref="E3:J3"/>
    <mergeCell ref="A4:A9"/>
    <mergeCell ref="B4:B9"/>
    <mergeCell ref="E4:E7"/>
    <mergeCell ref="H4:H7"/>
    <mergeCell ref="I4:I7"/>
    <mergeCell ref="D3:D7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zoomScale="70" zoomScaleNormal="70" zoomScaleSheetLayoutView="75" zoomScalePageLayoutView="0" workbookViewId="0" topLeftCell="B1">
      <pane ySplit="9" topLeftCell="A10" activePane="bottomLeft" state="frozen"/>
      <selection pane="topLeft" activeCell="B1" sqref="B1"/>
      <selection pane="bottomLeft" activeCell="T7" sqref="T7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6" width="16.7109375" style="0" customWidth="1"/>
    <col min="7" max="7" width="15.421875" style="0" customWidth="1"/>
    <col min="8" max="8" width="12.7109375" style="0" customWidth="1"/>
    <col min="9" max="9" width="13.140625" style="0" customWidth="1"/>
    <col min="10" max="10" width="16.28125" style="1" hidden="1" customWidth="1"/>
    <col min="11" max="11" width="14.7109375" style="0" hidden="1" customWidth="1"/>
    <col min="12" max="12" width="12.57421875" style="0" hidden="1" customWidth="1"/>
    <col min="13" max="13" width="10.00390625" style="0" hidden="1" customWidth="1"/>
    <col min="14" max="14" width="11.00390625" style="0" hidden="1" customWidth="1"/>
    <col min="15" max="15" width="18.00390625" style="0" hidden="1" customWidth="1"/>
    <col min="16" max="16" width="15.28125" style="0" hidden="1" customWidth="1"/>
    <col min="17" max="17" width="13.00390625" style="0" hidden="1" customWidth="1"/>
    <col min="18" max="18" width="11.140625" style="0" hidden="1" customWidth="1"/>
    <col min="19" max="19" width="14.57421875" style="0" hidden="1" customWidth="1"/>
    <col min="20" max="20" width="17.8515625" style="0" customWidth="1"/>
    <col min="21" max="21" width="37.00390625" style="0" customWidth="1"/>
    <col min="22" max="22" width="16.8515625" style="0" bestFit="1" customWidth="1"/>
    <col min="23" max="23" width="16.8515625" style="0" customWidth="1"/>
    <col min="24" max="24" width="17.7109375" style="0" customWidth="1"/>
    <col min="25" max="25" width="10.7109375" style="0" customWidth="1"/>
    <col min="26" max="26" width="14.421875" style="0" customWidth="1"/>
    <col min="27" max="27" width="11.28125" style="0" customWidth="1"/>
    <col min="28" max="28" width="11.00390625" style="0" customWidth="1"/>
    <col min="29" max="29" width="12.8515625" style="0" customWidth="1"/>
    <col min="30" max="30" width="11.140625" style="0" customWidth="1"/>
    <col min="31" max="31" width="10.00390625" style="0" customWidth="1"/>
  </cols>
  <sheetData>
    <row r="1" spans="1:9" ht="30.75" customHeight="1">
      <c r="A1" s="2"/>
      <c r="B1" s="336" t="s">
        <v>51</v>
      </c>
      <c r="C1" s="336"/>
      <c r="D1" s="336"/>
      <c r="E1" s="336"/>
      <c r="F1" s="336"/>
      <c r="G1" s="336"/>
      <c r="H1" s="336"/>
      <c r="I1" s="336"/>
    </row>
    <row r="2" spans="1:9" ht="18.75" thickBot="1">
      <c r="A2" s="2"/>
      <c r="B2" s="337" t="s">
        <v>50</v>
      </c>
      <c r="C2" s="337"/>
      <c r="D2" s="337"/>
      <c r="E2" s="337"/>
      <c r="F2" s="337"/>
      <c r="G2" s="337"/>
      <c r="H2" s="337"/>
      <c r="I2" s="337"/>
    </row>
    <row r="3" spans="1:9" ht="18.75" thickBot="1">
      <c r="A3" s="2"/>
      <c r="B3" s="292"/>
      <c r="C3" s="338" t="s">
        <v>26</v>
      </c>
      <c r="D3" s="341" t="s">
        <v>41</v>
      </c>
      <c r="E3" s="343" t="s">
        <v>60</v>
      </c>
      <c r="F3" s="375"/>
      <c r="G3" s="375"/>
      <c r="H3" s="375"/>
      <c r="I3" s="344"/>
    </row>
    <row r="4" spans="1:19" ht="12.75" customHeight="1">
      <c r="A4" s="345" t="s">
        <v>25</v>
      </c>
      <c r="B4" s="376" t="s">
        <v>24</v>
      </c>
      <c r="C4" s="339"/>
      <c r="D4" s="379"/>
      <c r="E4" s="351" t="s">
        <v>68</v>
      </c>
      <c r="F4" s="381" t="s">
        <v>69</v>
      </c>
      <c r="G4" s="351" t="s">
        <v>70</v>
      </c>
      <c r="H4" s="351" t="s">
        <v>71</v>
      </c>
      <c r="I4" s="351" t="s">
        <v>72</v>
      </c>
      <c r="J4" s="363" t="s">
        <v>33</v>
      </c>
      <c r="K4" s="366" t="s">
        <v>32</v>
      </c>
      <c r="L4" s="369" t="s">
        <v>34</v>
      </c>
      <c r="M4" s="369" t="s">
        <v>36</v>
      </c>
      <c r="N4" s="369" t="s">
        <v>37</v>
      </c>
      <c r="O4" s="372" t="s">
        <v>38</v>
      </c>
      <c r="P4" s="353" t="s">
        <v>38</v>
      </c>
      <c r="Q4" s="356" t="s">
        <v>30</v>
      </c>
      <c r="R4" s="359" t="s">
        <v>29</v>
      </c>
      <c r="S4" s="359" t="s">
        <v>31</v>
      </c>
    </row>
    <row r="5" spans="1:19" ht="15.75" customHeight="1">
      <c r="A5" s="346"/>
      <c r="B5" s="377"/>
      <c r="C5" s="339"/>
      <c r="D5" s="379"/>
      <c r="E5" s="352"/>
      <c r="F5" s="382"/>
      <c r="G5" s="352"/>
      <c r="H5" s="352"/>
      <c r="I5" s="352"/>
      <c r="J5" s="364"/>
      <c r="K5" s="367"/>
      <c r="L5" s="370"/>
      <c r="M5" s="370"/>
      <c r="N5" s="370"/>
      <c r="O5" s="373"/>
      <c r="P5" s="354"/>
      <c r="Q5" s="357"/>
      <c r="R5" s="360"/>
      <c r="S5" s="360"/>
    </row>
    <row r="6" spans="1:19" ht="33" customHeight="1">
      <c r="A6" s="346"/>
      <c r="B6" s="377"/>
      <c r="C6" s="339"/>
      <c r="D6" s="379"/>
      <c r="E6" s="352"/>
      <c r="F6" s="382"/>
      <c r="G6" s="352"/>
      <c r="H6" s="352"/>
      <c r="I6" s="352"/>
      <c r="J6" s="364"/>
      <c r="K6" s="367"/>
      <c r="L6" s="370"/>
      <c r="M6" s="370"/>
      <c r="N6" s="370"/>
      <c r="O6" s="373"/>
      <c r="P6" s="354"/>
      <c r="Q6" s="357"/>
      <c r="R6" s="360"/>
      <c r="S6" s="360"/>
    </row>
    <row r="7" spans="1:19" ht="112.5" customHeight="1" thickBot="1">
      <c r="A7" s="346"/>
      <c r="B7" s="377"/>
      <c r="C7" s="339"/>
      <c r="D7" s="379"/>
      <c r="E7" s="352"/>
      <c r="F7" s="382"/>
      <c r="G7" s="352"/>
      <c r="H7" s="352"/>
      <c r="I7" s="352"/>
      <c r="J7" s="364"/>
      <c r="K7" s="367"/>
      <c r="L7" s="370"/>
      <c r="M7" s="370"/>
      <c r="N7" s="370"/>
      <c r="O7" s="373"/>
      <c r="P7" s="354"/>
      <c r="Q7" s="357"/>
      <c r="R7" s="360"/>
      <c r="S7" s="360"/>
    </row>
    <row r="8" spans="1:19" ht="15" customHeight="1" hidden="1" thickBot="1">
      <c r="A8" s="346"/>
      <c r="B8" s="377"/>
      <c r="C8" s="339"/>
      <c r="D8" s="379"/>
      <c r="E8" s="294"/>
      <c r="F8" s="306"/>
      <c r="G8" s="301"/>
      <c r="H8" s="301"/>
      <c r="I8" s="301"/>
      <c r="J8" s="364"/>
      <c r="K8" s="367"/>
      <c r="L8" s="370"/>
      <c r="M8" s="370"/>
      <c r="N8" s="370"/>
      <c r="O8" s="373"/>
      <c r="P8" s="354"/>
      <c r="Q8" s="357"/>
      <c r="R8" s="360"/>
      <c r="S8" s="360"/>
    </row>
    <row r="9" spans="1:22" ht="21.75" customHeight="1" hidden="1" thickBot="1">
      <c r="A9" s="347"/>
      <c r="B9" s="378"/>
      <c r="C9" s="340"/>
      <c r="D9" s="380"/>
      <c r="E9" s="295"/>
      <c r="F9" s="307"/>
      <c r="G9" s="302"/>
      <c r="H9" s="302"/>
      <c r="I9" s="302"/>
      <c r="J9" s="365"/>
      <c r="K9" s="368"/>
      <c r="L9" s="371"/>
      <c r="M9" s="371"/>
      <c r="N9" s="371"/>
      <c r="O9" s="374"/>
      <c r="P9" s="355"/>
      <c r="Q9" s="358"/>
      <c r="R9" s="361"/>
      <c r="S9" s="362"/>
      <c r="V9" s="33"/>
    </row>
    <row r="10" spans="1:23" ht="18" thickBot="1">
      <c r="A10" s="4"/>
      <c r="B10" s="228">
        <v>1</v>
      </c>
      <c r="C10" s="229">
        <v>2</v>
      </c>
      <c r="D10" s="272">
        <v>4</v>
      </c>
      <c r="E10" s="194"/>
      <c r="F10" s="231">
        <v>5</v>
      </c>
      <c r="G10" s="194">
        <v>6</v>
      </c>
      <c r="H10" s="231">
        <v>7</v>
      </c>
      <c r="I10" s="194">
        <v>8</v>
      </c>
      <c r="J10" s="200">
        <v>9</v>
      </c>
      <c r="K10" s="80">
        <v>10</v>
      </c>
      <c r="L10" s="81"/>
      <c r="M10" s="82"/>
      <c r="N10" s="83"/>
      <c r="O10" s="84"/>
      <c r="P10" s="85"/>
      <c r="Q10" s="27">
        <v>11</v>
      </c>
      <c r="R10" s="51">
        <v>12</v>
      </c>
      <c r="S10" s="61">
        <v>13</v>
      </c>
      <c r="V10" s="44"/>
      <c r="W10" s="33"/>
    </row>
    <row r="11" spans="1:20" ht="42" customHeight="1" thickBot="1">
      <c r="A11" s="6" t="s">
        <v>4</v>
      </c>
      <c r="B11" s="268" t="s">
        <v>55</v>
      </c>
      <c r="C11" s="269"/>
      <c r="D11" s="277">
        <f aca="true" t="shared" si="0" ref="D11:I11">D12+D13</f>
        <v>1342669.855636949</v>
      </c>
      <c r="E11" s="253">
        <f t="shared" si="0"/>
        <v>343607.9501339763</v>
      </c>
      <c r="F11" s="254">
        <f t="shared" si="0"/>
        <v>217477</v>
      </c>
      <c r="G11" s="253">
        <f t="shared" si="0"/>
        <v>363466</v>
      </c>
      <c r="H11" s="239">
        <f t="shared" si="0"/>
        <v>172694</v>
      </c>
      <c r="I11" s="240">
        <f t="shared" si="0"/>
        <v>245423</v>
      </c>
      <c r="J11" s="201" t="e">
        <f>#REF!+#REF!+J13+#REF!+#REF!</f>
        <v>#REF!</v>
      </c>
      <c r="K11" s="86" t="e">
        <f>#REF!+#REF!+K13+#REF!+#REF!</f>
        <v>#REF!</v>
      </c>
      <c r="L11" s="87" t="e">
        <f>#REF!+#REF!+L13+#REF!+#REF!</f>
        <v>#REF!</v>
      </c>
      <c r="M11" s="88"/>
      <c r="N11" s="87"/>
      <c r="O11" s="89" t="e">
        <f>#REF!+#REF!+O13+#REF!+#REF!</f>
        <v>#REF!</v>
      </c>
      <c r="P11" s="90" t="e">
        <f>#REF!+#REF!+P13+#REF!+#REF!</f>
        <v>#REF!</v>
      </c>
      <c r="Q11" s="22"/>
      <c r="R11" s="52"/>
      <c r="S11" s="45"/>
      <c r="T11" s="164"/>
    </row>
    <row r="12" spans="1:20" ht="42" customHeight="1" thickBot="1">
      <c r="A12" s="7"/>
      <c r="B12" s="259" t="s">
        <v>53</v>
      </c>
      <c r="C12" s="265" t="s">
        <v>52</v>
      </c>
      <c r="D12" s="311">
        <v>1261521.855636949</v>
      </c>
      <c r="E12" s="313">
        <v>316123.9501339763</v>
      </c>
      <c r="F12" s="278">
        <v>217477</v>
      </c>
      <c r="G12" s="231">
        <v>309802</v>
      </c>
      <c r="H12" s="194">
        <v>172694</v>
      </c>
      <c r="I12" s="242">
        <v>245423</v>
      </c>
      <c r="J12" s="92">
        <f>SUM(F12:H12)</f>
        <v>699973</v>
      </c>
      <c r="K12" s="93">
        <v>2100</v>
      </c>
      <c r="L12" s="94"/>
      <c r="M12" s="95"/>
      <c r="N12" s="94"/>
      <c r="O12" s="96"/>
      <c r="P12" s="97"/>
      <c r="Q12" s="23"/>
      <c r="R12" s="54"/>
      <c r="S12" s="47"/>
      <c r="T12" s="293">
        <f aca="true" t="shared" si="1" ref="T12:T19">SUM(E12:I12)</f>
        <v>1261519.9501339763</v>
      </c>
    </row>
    <row r="13" spans="1:27" ht="56.25" customHeight="1" thickBot="1">
      <c r="A13" s="8" t="s">
        <v>5</v>
      </c>
      <c r="B13" s="260" t="s">
        <v>54</v>
      </c>
      <c r="C13" s="192" t="s">
        <v>6</v>
      </c>
      <c r="D13" s="285">
        <v>81148</v>
      </c>
      <c r="E13" s="194">
        <v>27484</v>
      </c>
      <c r="F13" s="231">
        <v>0</v>
      </c>
      <c r="G13" s="194">
        <v>53664</v>
      </c>
      <c r="H13" s="231">
        <v>0</v>
      </c>
      <c r="I13" s="194">
        <v>0</v>
      </c>
      <c r="J13" s="202">
        <f>SUM(D13:G13)</f>
        <v>162296</v>
      </c>
      <c r="K13" s="98"/>
      <c r="L13" s="99"/>
      <c r="M13" s="114"/>
      <c r="N13" s="109"/>
      <c r="O13" s="115">
        <v>-587</v>
      </c>
      <c r="P13" s="116"/>
      <c r="Q13" s="65"/>
      <c r="R13" s="56"/>
      <c r="S13" s="47"/>
      <c r="T13" s="293">
        <f t="shared" si="1"/>
        <v>81148</v>
      </c>
      <c r="U13" s="29"/>
      <c r="V13" s="29"/>
      <c r="W13" s="29"/>
      <c r="X13" s="29"/>
      <c r="Y13" s="233"/>
      <c r="Z13" s="29"/>
      <c r="AA13" s="29"/>
    </row>
    <row r="14" spans="1:21" ht="30" customHeight="1" thickBot="1">
      <c r="A14" s="5"/>
      <c r="B14" s="261" t="s">
        <v>56</v>
      </c>
      <c r="C14" s="234" t="s">
        <v>7</v>
      </c>
      <c r="D14" s="273">
        <f aca="true" t="shared" si="2" ref="D14:I14">+D15+D16+D17+D18</f>
        <v>1317895.3251362043</v>
      </c>
      <c r="E14" s="243">
        <f t="shared" si="2"/>
        <v>325197</v>
      </c>
      <c r="F14" s="244">
        <f t="shared" si="2"/>
        <v>268607.98208821553</v>
      </c>
      <c r="G14" s="243">
        <f t="shared" si="2"/>
        <v>288124.57832674077</v>
      </c>
      <c r="H14" s="245">
        <f t="shared" si="2"/>
        <v>199864.39152175534</v>
      </c>
      <c r="I14" s="246">
        <f t="shared" si="2"/>
        <v>236099.6920292559</v>
      </c>
      <c r="J14" s="203" t="e">
        <f>#REF!</f>
        <v>#REF!</v>
      </c>
      <c r="K14" s="118" t="e">
        <f>#REF!</f>
        <v>#REF!</v>
      </c>
      <c r="L14" s="119" t="e">
        <f>#REF!</f>
        <v>#REF!</v>
      </c>
      <c r="M14" s="120"/>
      <c r="N14" s="121"/>
      <c r="O14" s="122" t="e">
        <f>#REF!</f>
        <v>#REF!</v>
      </c>
      <c r="P14" s="123" t="e">
        <f>#REF!</f>
        <v>#REF!</v>
      </c>
      <c r="Q14" s="69"/>
      <c r="R14" s="70"/>
      <c r="S14" s="71"/>
      <c r="T14">
        <f t="shared" si="1"/>
        <v>1317893.6439659675</v>
      </c>
      <c r="U14" s="20"/>
    </row>
    <row r="15" spans="1:23" ht="54.75" customHeight="1" thickBot="1">
      <c r="A15" s="10"/>
      <c r="B15" s="262" t="s">
        <v>57</v>
      </c>
      <c r="C15" s="266" t="s">
        <v>47</v>
      </c>
      <c r="D15" s="303">
        <v>839813</v>
      </c>
      <c r="E15" s="257">
        <v>217392</v>
      </c>
      <c r="F15" s="256">
        <v>177957</v>
      </c>
      <c r="G15" s="194">
        <v>176145</v>
      </c>
      <c r="H15" s="231">
        <v>133271</v>
      </c>
      <c r="I15" s="194">
        <v>135048</v>
      </c>
      <c r="J15" s="204">
        <f>SUM(D15:G15)</f>
        <v>1411307</v>
      </c>
      <c r="K15" s="98">
        <v>42000</v>
      </c>
      <c r="L15" s="99"/>
      <c r="M15" s="100"/>
      <c r="N15" s="99"/>
      <c r="O15" s="101">
        <v>71450</v>
      </c>
      <c r="P15" s="97"/>
      <c r="Q15" s="24"/>
      <c r="R15" s="53"/>
      <c r="S15" s="46"/>
      <c r="T15" s="312">
        <f t="shared" si="1"/>
        <v>839813</v>
      </c>
      <c r="U15" s="28" t="s">
        <v>58</v>
      </c>
      <c r="V15" s="28"/>
      <c r="W15" s="28"/>
    </row>
    <row r="16" spans="1:21" ht="34.5" customHeight="1" thickBot="1">
      <c r="A16" s="11" t="s">
        <v>0</v>
      </c>
      <c r="B16" s="263" t="s">
        <v>8</v>
      </c>
      <c r="C16" s="258" t="s">
        <v>1</v>
      </c>
      <c r="D16" s="304">
        <v>45709</v>
      </c>
      <c r="E16" s="247">
        <v>11603</v>
      </c>
      <c r="F16" s="248">
        <v>8697</v>
      </c>
      <c r="G16" s="189">
        <v>12827</v>
      </c>
      <c r="H16" s="252">
        <v>4228</v>
      </c>
      <c r="I16" s="251">
        <v>8354</v>
      </c>
      <c r="J16" s="107">
        <f>SUM(D16:G16)</f>
        <v>78836</v>
      </c>
      <c r="K16" s="98">
        <v>1000</v>
      </c>
      <c r="L16" s="99"/>
      <c r="M16" s="100"/>
      <c r="N16" s="99"/>
      <c r="O16" s="101">
        <f>144718+23500</f>
        <v>168218</v>
      </c>
      <c r="P16" s="97"/>
      <c r="Q16" s="66"/>
      <c r="R16" s="59"/>
      <c r="S16" s="64"/>
      <c r="T16" s="312">
        <f t="shared" si="1"/>
        <v>45709</v>
      </c>
      <c r="U16" s="34">
        <f>D16-T16</f>
        <v>0</v>
      </c>
    </row>
    <row r="17" spans="1:25" ht="51.75" customHeight="1" thickBot="1">
      <c r="A17" s="11" t="s">
        <v>2</v>
      </c>
      <c r="B17" s="260" t="s">
        <v>9</v>
      </c>
      <c r="C17" s="128" t="s">
        <v>49</v>
      </c>
      <c r="D17" s="305">
        <f>74049.3251362042-1537</f>
        <v>72512.3251362042</v>
      </c>
      <c r="E17" s="249">
        <v>17834</v>
      </c>
      <c r="F17" s="250">
        <v>10291.98208821554</v>
      </c>
      <c r="G17" s="249">
        <v>14599.5783267408</v>
      </c>
      <c r="H17" s="250">
        <v>8474.391521755355</v>
      </c>
      <c r="I17" s="249">
        <v>21311.692029255915</v>
      </c>
      <c r="J17" s="204">
        <f>SUM(D17:G17)</f>
        <v>115237.88555116055</v>
      </c>
      <c r="K17" s="98">
        <v>32300</v>
      </c>
      <c r="L17" s="99"/>
      <c r="M17" s="100"/>
      <c r="N17" s="99"/>
      <c r="O17" s="101">
        <v>877350</v>
      </c>
      <c r="P17" s="97"/>
      <c r="Q17" s="31"/>
      <c r="R17" s="57"/>
      <c r="S17" s="46"/>
      <c r="T17" s="312">
        <f t="shared" si="1"/>
        <v>72511.64396596761</v>
      </c>
      <c r="U17" s="28">
        <f>D17-T17</f>
        <v>0.6811702365957899</v>
      </c>
      <c r="V17" s="28"/>
      <c r="W17" s="28"/>
      <c r="X17" s="29"/>
      <c r="Y17" s="29"/>
    </row>
    <row r="18" spans="1:20" ht="33" customHeight="1" thickBot="1">
      <c r="A18" s="12" t="s">
        <v>3</v>
      </c>
      <c r="B18" s="264" t="s">
        <v>48</v>
      </c>
      <c r="C18" s="237" t="s">
        <v>22</v>
      </c>
      <c r="D18" s="276">
        <v>359861</v>
      </c>
      <c r="E18" s="251">
        <v>78368</v>
      </c>
      <c r="F18" s="252">
        <v>71662</v>
      </c>
      <c r="G18" s="251">
        <v>84553</v>
      </c>
      <c r="H18" s="252">
        <v>53891</v>
      </c>
      <c r="I18" s="251">
        <v>71386</v>
      </c>
      <c r="J18" s="206">
        <f>SUM(D18:G18)</f>
        <v>594444</v>
      </c>
      <c r="K18" s="98"/>
      <c r="L18" s="99"/>
      <c r="M18" s="100"/>
      <c r="N18" s="99"/>
      <c r="O18" s="101">
        <v>40890</v>
      </c>
      <c r="P18" s="97"/>
      <c r="Q18" s="32"/>
      <c r="R18" s="58"/>
      <c r="S18" s="63"/>
      <c r="T18" s="312">
        <f t="shared" si="1"/>
        <v>359860</v>
      </c>
    </row>
    <row r="19" spans="1:31" ht="22.5" customHeight="1" thickBot="1">
      <c r="A19" s="13"/>
      <c r="B19" s="267" t="s">
        <v>27</v>
      </c>
      <c r="C19" s="238" t="s">
        <v>23</v>
      </c>
      <c r="D19" s="277">
        <f aca="true" t="shared" si="3" ref="D19:I19">D11-D14</f>
        <v>24774.530500744702</v>
      </c>
      <c r="E19" s="253">
        <f t="shared" si="3"/>
        <v>18410.950133976294</v>
      </c>
      <c r="F19" s="254">
        <f t="shared" si="3"/>
        <v>-51130.98208821553</v>
      </c>
      <c r="G19" s="253">
        <f t="shared" si="3"/>
        <v>75341.42167325923</v>
      </c>
      <c r="H19" s="254">
        <f t="shared" si="3"/>
        <v>-27170.391521755344</v>
      </c>
      <c r="I19" s="253">
        <f t="shared" si="3"/>
        <v>9323.307970744092</v>
      </c>
      <c r="J19" s="205" t="e">
        <f>#REF!-J14+#REF!</f>
        <v>#REF!</v>
      </c>
      <c r="K19" s="184" t="e">
        <f>#REF!-K14+#REF!</f>
        <v>#REF!</v>
      </c>
      <c r="L19" s="185" t="e">
        <f>#REF!-L14+#REF!</f>
        <v>#REF!</v>
      </c>
      <c r="M19" s="186"/>
      <c r="N19" s="185"/>
      <c r="O19" s="187" t="e">
        <f>#REF!-O14+#REF!</f>
        <v>#REF!</v>
      </c>
      <c r="P19" s="124" t="e">
        <f>#REF!-P14+#REF!</f>
        <v>#REF!</v>
      </c>
      <c r="Q19" s="174"/>
      <c r="R19" s="175"/>
      <c r="S19" s="62"/>
      <c r="T19">
        <f t="shared" si="1"/>
        <v>24774.30616800874</v>
      </c>
      <c r="U19" s="319">
        <f>D19-T19</f>
        <v>0.22433273596107028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0" ht="23.25" customHeight="1" hidden="1" thickBot="1">
      <c r="A20" s="176"/>
      <c r="B20" s="177"/>
      <c r="C20" s="178"/>
      <c r="D20" s="195"/>
      <c r="E20" s="297"/>
      <c r="F20" s="106"/>
      <c r="G20" s="105"/>
      <c r="H20" s="130"/>
      <c r="I20" s="129"/>
      <c r="J20" s="207"/>
      <c r="K20" s="171"/>
      <c r="L20" s="172"/>
      <c r="M20" s="173"/>
      <c r="N20" s="172"/>
      <c r="O20" s="153"/>
      <c r="P20" s="154"/>
      <c r="Q20" s="181"/>
      <c r="R20" s="182"/>
      <c r="S20" s="64"/>
      <c r="U20" s="1"/>
      <c r="V20" s="28"/>
      <c r="W20" s="28"/>
      <c r="AA20" s="41"/>
      <c r="AB20" s="42"/>
      <c r="AC20" s="42"/>
      <c r="AD20" s="33"/>
    </row>
    <row r="21" spans="1:31" ht="15" customHeight="1" hidden="1" thickBot="1">
      <c r="A21" s="9"/>
      <c r="B21" s="19" t="s">
        <v>28</v>
      </c>
      <c r="C21" s="134"/>
      <c r="D21" s="169"/>
      <c r="E21" s="167"/>
      <c r="F21" s="103"/>
      <c r="G21" s="222"/>
      <c r="H21" s="219"/>
      <c r="I21" s="131"/>
      <c r="J21" s="170"/>
      <c r="K21" s="136"/>
      <c r="L21" s="111"/>
      <c r="M21" s="110"/>
      <c r="N21" s="111"/>
      <c r="O21" s="112"/>
      <c r="P21" s="113"/>
      <c r="Q21" s="26"/>
      <c r="R21" s="57"/>
      <c r="S21" s="46"/>
      <c r="U21" s="39"/>
      <c r="AA21" s="38"/>
      <c r="AE21" s="38"/>
    </row>
    <row r="22" spans="1:21" ht="17.25" hidden="1">
      <c r="A22" s="18"/>
      <c r="B22" s="14" t="s">
        <v>10</v>
      </c>
      <c r="C22" s="137" t="s">
        <v>11</v>
      </c>
      <c r="D22" s="190">
        <f>D23</f>
        <v>9</v>
      </c>
      <c r="E22" s="168"/>
      <c r="F22" s="216">
        <v>51</v>
      </c>
      <c r="G22" s="223">
        <f>G23</f>
        <v>40</v>
      </c>
      <c r="H22" s="199"/>
      <c r="I22" s="212"/>
      <c r="J22" s="208">
        <f>J23</f>
        <v>100</v>
      </c>
      <c r="K22" s="108">
        <f>K23</f>
        <v>5</v>
      </c>
      <c r="L22" s="109"/>
      <c r="M22" s="114"/>
      <c r="N22" s="109"/>
      <c r="O22" s="115"/>
      <c r="P22" s="116">
        <f>Q22+R22+S22</f>
        <v>0</v>
      </c>
      <c r="Q22" s="25"/>
      <c r="R22" s="54"/>
      <c r="S22" s="47"/>
      <c r="U22" s="40"/>
    </row>
    <row r="23" spans="1:21" ht="17.25" hidden="1">
      <c r="A23" s="15"/>
      <c r="B23" s="16" t="s">
        <v>12</v>
      </c>
      <c r="C23" s="133" t="s">
        <v>13</v>
      </c>
      <c r="D23" s="190">
        <v>9</v>
      </c>
      <c r="E23" s="183"/>
      <c r="F23" s="127">
        <v>51</v>
      </c>
      <c r="G23" s="212">
        <v>40</v>
      </c>
      <c r="H23" s="199"/>
      <c r="I23" s="212"/>
      <c r="J23" s="209">
        <f>SUM(D23:G23)</f>
        <v>100</v>
      </c>
      <c r="K23" s="98">
        <v>5</v>
      </c>
      <c r="L23" s="99"/>
      <c r="M23" s="100"/>
      <c r="N23" s="99"/>
      <c r="O23" s="101"/>
      <c r="P23" s="97">
        <f>Q23+R23+S23</f>
        <v>0</v>
      </c>
      <c r="Q23" s="21"/>
      <c r="R23" s="55"/>
      <c r="S23" s="48"/>
      <c r="U23" s="39"/>
    </row>
    <row r="24" spans="1:32" ht="17.25" hidden="1">
      <c r="A24" s="15"/>
      <c r="B24" s="16" t="s">
        <v>14</v>
      </c>
      <c r="C24" s="133" t="s">
        <v>15</v>
      </c>
      <c r="D24" s="190">
        <f>D25</f>
        <v>9</v>
      </c>
      <c r="E24" s="183"/>
      <c r="F24" s="127">
        <v>51</v>
      </c>
      <c r="G24" s="212">
        <f>G25</f>
        <v>40</v>
      </c>
      <c r="H24" s="199"/>
      <c r="I24" s="212"/>
      <c r="J24" s="209">
        <f>J25</f>
        <v>100</v>
      </c>
      <c r="K24" s="98">
        <f>K25</f>
        <v>5</v>
      </c>
      <c r="L24" s="99"/>
      <c r="M24" s="100"/>
      <c r="N24" s="99"/>
      <c r="O24" s="101"/>
      <c r="P24" s="97">
        <f>Q24+R24+S24</f>
        <v>0</v>
      </c>
      <c r="Q24" s="21"/>
      <c r="R24" s="55"/>
      <c r="S24" s="48"/>
      <c r="U24" s="33"/>
      <c r="AE24" s="38"/>
      <c r="AF24" s="33">
        <f>AE24-AC24</f>
        <v>0</v>
      </c>
    </row>
    <row r="25" spans="1:23" ht="17.25" hidden="1">
      <c r="A25" s="15"/>
      <c r="B25" s="16" t="s">
        <v>12</v>
      </c>
      <c r="C25" s="133" t="s">
        <v>16</v>
      </c>
      <c r="D25" s="190">
        <v>9</v>
      </c>
      <c r="E25" s="183"/>
      <c r="F25" s="127">
        <v>51</v>
      </c>
      <c r="G25" s="212">
        <v>40</v>
      </c>
      <c r="H25" s="199"/>
      <c r="I25" s="212"/>
      <c r="J25" s="209">
        <f>SUM(D25:G25)</f>
        <v>100</v>
      </c>
      <c r="K25" s="98">
        <v>5</v>
      </c>
      <c r="L25" s="99"/>
      <c r="M25" s="100"/>
      <c r="N25" s="99"/>
      <c r="O25" s="101"/>
      <c r="P25" s="97">
        <f>Q25+R25+S25</f>
        <v>0</v>
      </c>
      <c r="Q25" s="21"/>
      <c r="R25" s="55"/>
      <c r="S25" s="48"/>
      <c r="V25" s="28"/>
      <c r="W25" s="28"/>
    </row>
    <row r="26" spans="1:28" ht="17.25" hidden="1">
      <c r="A26" s="15"/>
      <c r="B26" s="16" t="s">
        <v>17</v>
      </c>
      <c r="C26" s="133" t="s">
        <v>18</v>
      </c>
      <c r="D26" s="191"/>
      <c r="E26" s="166"/>
      <c r="F26" s="127"/>
      <c r="G26" s="212"/>
      <c r="H26" s="199"/>
      <c r="I26" s="212"/>
      <c r="J26" s="209"/>
      <c r="K26" s="98"/>
      <c r="L26" s="99"/>
      <c r="M26" s="100"/>
      <c r="N26" s="99"/>
      <c r="O26" s="101"/>
      <c r="P26" s="97"/>
      <c r="Q26" s="21"/>
      <c r="R26" s="55"/>
      <c r="S26" s="49"/>
      <c r="AB26" s="38"/>
    </row>
    <row r="27" spans="1:24" ht="18" hidden="1" thickBot="1">
      <c r="A27" s="15"/>
      <c r="B27" s="35" t="s">
        <v>12</v>
      </c>
      <c r="C27" s="141" t="s">
        <v>19</v>
      </c>
      <c r="D27" s="197" t="e">
        <f>#REF!/D25</f>
        <v>#REF!</v>
      </c>
      <c r="E27" s="298"/>
      <c r="F27" s="217" t="e">
        <f>#REF!/F25</f>
        <v>#REF!</v>
      </c>
      <c r="G27" s="224" t="e">
        <f>#REF!/G25</f>
        <v>#REF!</v>
      </c>
      <c r="H27" s="220"/>
      <c r="I27" s="213"/>
      <c r="J27" s="210" t="e">
        <f>#REF!/J25</f>
        <v>#REF!</v>
      </c>
      <c r="K27" s="144" t="e">
        <f>#REF!/K25</f>
        <v>#REF!</v>
      </c>
      <c r="L27" s="145"/>
      <c r="M27" s="146"/>
      <c r="N27" s="147"/>
      <c r="O27" s="148"/>
      <c r="P27" s="149"/>
      <c r="Q27" s="67"/>
      <c r="R27" s="60"/>
      <c r="S27" s="68"/>
      <c r="V27" s="37"/>
      <c r="W27" s="37"/>
      <c r="X27" s="33"/>
    </row>
    <row r="28" spans="1:27" ht="30" hidden="1" thickBot="1">
      <c r="A28" s="17"/>
      <c r="B28" s="73" t="s">
        <v>20</v>
      </c>
      <c r="C28" s="150" t="s">
        <v>21</v>
      </c>
      <c r="D28" s="215"/>
      <c r="E28" s="106"/>
      <c r="F28" s="193">
        <v>328</v>
      </c>
      <c r="G28" s="152">
        <v>288</v>
      </c>
      <c r="H28" s="199"/>
      <c r="I28" s="212"/>
      <c r="J28" s="211">
        <f>SUM(D28:G28)</f>
        <v>616</v>
      </c>
      <c r="K28" s="117"/>
      <c r="L28" s="104"/>
      <c r="M28" s="114"/>
      <c r="N28" s="111"/>
      <c r="O28" s="153"/>
      <c r="P28" s="154"/>
      <c r="Q28" s="74"/>
      <c r="R28" s="75"/>
      <c r="S28" s="64"/>
      <c r="U28" s="43"/>
      <c r="V28" s="33"/>
      <c r="W28" s="33"/>
      <c r="Z28" s="36"/>
      <c r="AA28" s="36"/>
    </row>
    <row r="29" spans="1:27" ht="18" hidden="1" thickBot="1">
      <c r="A29" s="72"/>
      <c r="B29" s="76"/>
      <c r="C29" s="155"/>
      <c r="D29" s="158"/>
      <c r="E29" s="299"/>
      <c r="F29" s="218"/>
      <c r="G29" s="225"/>
      <c r="H29" s="221"/>
      <c r="I29" s="214"/>
      <c r="J29" s="226"/>
      <c r="K29" s="159"/>
      <c r="L29" s="160"/>
      <c r="M29" s="161"/>
      <c r="N29" s="162"/>
      <c r="O29" s="163"/>
      <c r="P29" s="160"/>
      <c r="Q29" s="77"/>
      <c r="R29" s="78"/>
      <c r="S29" s="79"/>
      <c r="U29" s="43"/>
      <c r="V29" s="33"/>
      <c r="W29" s="33"/>
      <c r="Z29" s="36"/>
      <c r="AA29" s="36"/>
    </row>
    <row r="30" spans="3:26" ht="17.25">
      <c r="C30" s="164"/>
      <c r="D30" s="164"/>
      <c r="E30" s="164"/>
      <c r="F30" s="164"/>
      <c r="G30" s="164"/>
      <c r="H30" s="164"/>
      <c r="I30" s="164"/>
      <c r="J30" s="165"/>
      <c r="K30" s="164"/>
      <c r="L30" s="164"/>
      <c r="M30" s="164"/>
      <c r="N30" s="164"/>
      <c r="O30" s="164"/>
      <c r="P30" s="164"/>
      <c r="V30" s="33"/>
      <c r="W30" s="33"/>
      <c r="Z30" s="36"/>
    </row>
    <row r="31" spans="2:26" ht="17.25">
      <c r="B31" s="318" t="s">
        <v>75</v>
      </c>
      <c r="C31" s="164"/>
      <c r="D31" s="164"/>
      <c r="E31" s="164">
        <v>18410.7506879929</v>
      </c>
      <c r="F31" s="164">
        <v>-51130.29912259611</v>
      </c>
      <c r="G31" s="164">
        <v>75341.70428399081</v>
      </c>
      <c r="H31" s="164">
        <v>-27170.38349310854</v>
      </c>
      <c r="I31" s="164">
        <v>9323.552888109574</v>
      </c>
      <c r="J31" s="165"/>
      <c r="K31" s="164"/>
      <c r="L31" s="164"/>
      <c r="M31" s="164"/>
      <c r="N31" s="164"/>
      <c r="O31" s="164"/>
      <c r="P31" s="164"/>
      <c r="T31">
        <f>SUM(E31:I31)</f>
        <v>24775.325244388634</v>
      </c>
      <c r="V31" s="33"/>
      <c r="W31" s="33"/>
      <c r="Z31" s="36"/>
    </row>
    <row r="32" spans="2:26" ht="17.25">
      <c r="B32" s="318" t="s">
        <v>76</v>
      </c>
      <c r="C32" s="164"/>
      <c r="D32" s="164"/>
      <c r="E32" s="164"/>
      <c r="F32" s="164"/>
      <c r="G32" s="164"/>
      <c r="H32" s="164"/>
      <c r="I32" s="164"/>
      <c r="J32" s="165"/>
      <c r="K32" s="164"/>
      <c r="L32" s="164"/>
      <c r="M32" s="164"/>
      <c r="N32" s="164"/>
      <c r="O32" s="164"/>
      <c r="P32" s="164"/>
      <c r="V32" s="33"/>
      <c r="W32" s="33"/>
      <c r="Z32" s="36"/>
    </row>
    <row r="33" spans="3:26" ht="17.25">
      <c r="C33" s="164"/>
      <c r="D33" s="164"/>
      <c r="E33" s="164"/>
      <c r="F33" s="164"/>
      <c r="G33" s="164"/>
      <c r="H33" s="164"/>
      <c r="I33" s="164"/>
      <c r="J33" s="165"/>
      <c r="K33" s="164"/>
      <c r="L33" s="164"/>
      <c r="M33" s="164"/>
      <c r="N33" s="164"/>
      <c r="O33" s="164"/>
      <c r="P33" s="164"/>
      <c r="V33" s="33"/>
      <c r="W33" s="33"/>
      <c r="Z33" s="36"/>
    </row>
    <row r="34" spans="3:26" ht="17.25">
      <c r="C34" s="164"/>
      <c r="D34" s="164"/>
      <c r="E34" s="164"/>
      <c r="F34" s="164"/>
      <c r="G34" s="164"/>
      <c r="H34" s="164"/>
      <c r="I34" s="164"/>
      <c r="J34" s="165"/>
      <c r="K34" s="164"/>
      <c r="L34" s="164"/>
      <c r="M34" s="164"/>
      <c r="N34" s="164"/>
      <c r="O34" s="164"/>
      <c r="P34" s="164"/>
      <c r="V34" s="33"/>
      <c r="W34" s="33"/>
      <c r="Z34" s="36"/>
    </row>
    <row r="35" spans="3:26" ht="17.25">
      <c r="C35" s="164"/>
      <c r="D35" s="164"/>
      <c r="E35" s="164"/>
      <c r="F35" s="164"/>
      <c r="G35" s="164"/>
      <c r="H35" s="164"/>
      <c r="I35" s="164"/>
      <c r="J35" s="165"/>
      <c r="K35" s="164"/>
      <c r="L35" s="164"/>
      <c r="M35" s="164"/>
      <c r="N35" s="164"/>
      <c r="O35" s="164"/>
      <c r="P35" s="164"/>
      <c r="V35" s="33"/>
      <c r="W35" s="33"/>
      <c r="Z35" s="36"/>
    </row>
    <row r="36" spans="3:26" ht="17.25">
      <c r="C36" s="164"/>
      <c r="D36" s="164"/>
      <c r="E36" s="164"/>
      <c r="F36" s="164"/>
      <c r="G36" s="164"/>
      <c r="H36" s="164"/>
      <c r="I36" s="164"/>
      <c r="J36" s="165"/>
      <c r="K36" s="164"/>
      <c r="L36" s="164"/>
      <c r="M36" s="164"/>
      <c r="N36" s="164"/>
      <c r="O36" s="164"/>
      <c r="P36" s="164"/>
      <c r="V36" s="33"/>
      <c r="W36" s="33"/>
      <c r="Z36" s="36"/>
    </row>
    <row r="37" spans="3:26" ht="17.25">
      <c r="C37" s="164"/>
      <c r="D37" s="164"/>
      <c r="E37" s="164"/>
      <c r="F37" s="164"/>
      <c r="G37" s="164"/>
      <c r="H37" s="164"/>
      <c r="I37" s="164"/>
      <c r="J37" s="165"/>
      <c r="K37" s="164"/>
      <c r="L37" s="164"/>
      <c r="M37" s="164"/>
      <c r="N37" s="164"/>
      <c r="O37" s="164"/>
      <c r="P37" s="164"/>
      <c r="V37" s="33"/>
      <c r="W37" s="33"/>
      <c r="Z37" s="36"/>
    </row>
    <row r="38" spans="3:26" ht="17.25">
      <c r="C38" s="164"/>
      <c r="D38" s="164"/>
      <c r="E38" s="164"/>
      <c r="F38" s="164"/>
      <c r="G38" s="164"/>
      <c r="H38" s="164"/>
      <c r="I38" s="164"/>
      <c r="J38" s="165"/>
      <c r="K38" s="164"/>
      <c r="L38" s="164"/>
      <c r="M38" s="164"/>
      <c r="N38" s="164"/>
      <c r="O38" s="164"/>
      <c r="P38" s="164"/>
      <c r="V38" s="33"/>
      <c r="W38" s="33"/>
      <c r="Z38" s="36"/>
    </row>
    <row r="39" spans="3:26" ht="17.25">
      <c r="C39" s="164"/>
      <c r="D39" s="164"/>
      <c r="E39" s="164"/>
      <c r="F39" s="164"/>
      <c r="G39" s="164"/>
      <c r="H39" s="164"/>
      <c r="I39" s="164"/>
      <c r="J39" s="165"/>
      <c r="K39" s="164"/>
      <c r="L39" s="164"/>
      <c r="M39" s="164"/>
      <c r="N39" s="164"/>
      <c r="O39" s="164"/>
      <c r="P39" s="164"/>
      <c r="V39" s="33"/>
      <c r="W39" s="33"/>
      <c r="Z39" s="36"/>
    </row>
    <row r="40" spans="5:26" ht="15">
      <c r="E40">
        <v>11072</v>
      </c>
      <c r="F40">
        <v>4210.982088215539</v>
      </c>
      <c r="G40">
        <v>8212.5783267408</v>
      </c>
      <c r="H40">
        <v>4071.391521755355</v>
      </c>
      <c r="I40">
        <v>15901.692029255913</v>
      </c>
      <c r="V40" s="33"/>
      <c r="W40" s="33"/>
      <c r="Z40" s="36"/>
    </row>
    <row r="41" spans="5:26" ht="15">
      <c r="E41">
        <v>1859</v>
      </c>
      <c r="F41">
        <v>1430</v>
      </c>
      <c r="G41">
        <v>1430</v>
      </c>
      <c r="H41">
        <v>1001</v>
      </c>
      <c r="I41">
        <v>1144</v>
      </c>
      <c r="V41" s="33"/>
      <c r="W41" s="33"/>
      <c r="Z41" s="36"/>
    </row>
    <row r="42" spans="1:26" ht="12.75">
      <c r="A42"/>
      <c r="B42"/>
      <c r="C42"/>
      <c r="E42">
        <v>1268</v>
      </c>
      <c r="F42">
        <v>980</v>
      </c>
      <c r="G42">
        <v>1286</v>
      </c>
      <c r="H42">
        <v>1431</v>
      </c>
      <c r="I42">
        <v>1056</v>
      </c>
      <c r="V42" s="33"/>
      <c r="W42" s="33"/>
      <c r="Z42" s="36"/>
    </row>
    <row r="43" spans="1:26" ht="17.25">
      <c r="A43"/>
      <c r="B43"/>
      <c r="C43"/>
      <c r="E43">
        <v>3635</v>
      </c>
      <c r="F43">
        <v>3671</v>
      </c>
      <c r="G43">
        <v>3671</v>
      </c>
      <c r="H43">
        <v>1971</v>
      </c>
      <c r="I43" s="232">
        <v>3210</v>
      </c>
      <c r="V43" s="33"/>
      <c r="W43" s="33"/>
      <c r="Z43" s="36"/>
    </row>
    <row r="44" spans="1:26" ht="12.75">
      <c r="A44"/>
      <c r="B44"/>
      <c r="C44"/>
      <c r="E44">
        <f>SUM(E40:E43)</f>
        <v>17834</v>
      </c>
      <c r="F44">
        <f>SUM(F40:F43)</f>
        <v>10291.98208821554</v>
      </c>
      <c r="G44">
        <f>SUM(G40:G43)</f>
        <v>14599.5783267408</v>
      </c>
      <c r="H44">
        <f>SUM(H40:H43)</f>
        <v>8474.391521755355</v>
      </c>
      <c r="I44">
        <f>SUM(I40:I43)</f>
        <v>21311.692029255915</v>
      </c>
      <c r="T44">
        <f>SUM(E44:I44)</f>
        <v>72511.64396596761</v>
      </c>
      <c r="V44" s="33"/>
      <c r="W44" s="33"/>
      <c r="Z44" s="36"/>
    </row>
    <row r="45" spans="1:26" ht="12.75">
      <c r="A45"/>
      <c r="B45"/>
      <c r="C45"/>
      <c r="V45" s="33"/>
      <c r="W45" s="33"/>
      <c r="Z45" s="36"/>
    </row>
    <row r="46" spans="1:26" ht="14.25">
      <c r="A46"/>
      <c r="B46" s="296"/>
      <c r="C46"/>
      <c r="V46" s="33"/>
      <c r="W46" s="33"/>
      <c r="Z46" s="36"/>
    </row>
    <row r="47" spans="1:27" ht="12.75">
      <c r="A47"/>
      <c r="B47"/>
      <c r="C47"/>
      <c r="Z47" s="37"/>
      <c r="AA47" s="36"/>
    </row>
    <row r="49" spans="1:26" ht="12.75">
      <c r="A49"/>
      <c r="B49"/>
      <c r="C49"/>
      <c r="Z49" s="36"/>
    </row>
  </sheetData>
  <sheetProtection/>
  <mergeCells count="22">
    <mergeCell ref="P4:P9"/>
    <mergeCell ref="Q4:Q9"/>
    <mergeCell ref="R4:R9"/>
    <mergeCell ref="S4:S9"/>
    <mergeCell ref="E3:I3"/>
    <mergeCell ref="E4:E7"/>
    <mergeCell ref="F4:F7"/>
    <mergeCell ref="G4:G7"/>
    <mergeCell ref="H4:H7"/>
    <mergeCell ref="I4:I7"/>
    <mergeCell ref="B1:I1"/>
    <mergeCell ref="B2:I2"/>
    <mergeCell ref="C3:C9"/>
    <mergeCell ref="D3:D9"/>
    <mergeCell ref="N4:N9"/>
    <mergeCell ref="O4:O9"/>
    <mergeCell ref="A4:A9"/>
    <mergeCell ref="B4:B9"/>
    <mergeCell ref="J4:J9"/>
    <mergeCell ref="K4:K9"/>
    <mergeCell ref="L4:L9"/>
    <mergeCell ref="M4:M9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zoomScale="70" zoomScaleNormal="70" zoomScaleSheetLayoutView="75" zoomScalePageLayoutView="0" workbookViewId="0" topLeftCell="B1">
      <pane ySplit="9" topLeftCell="A13" activePane="bottomLeft" state="frozen"/>
      <selection pane="topLeft" activeCell="B1" sqref="B1"/>
      <selection pane="bottomLeft" activeCell="U30" sqref="U30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4" width="16.8515625" style="3" hidden="1" customWidth="1"/>
    <col min="5" max="6" width="16.7109375" style="0" customWidth="1"/>
    <col min="7" max="7" width="15.421875" style="0" customWidth="1"/>
    <col min="8" max="8" width="12.7109375" style="0" customWidth="1"/>
    <col min="9" max="9" width="13.140625" style="0" customWidth="1"/>
    <col min="10" max="10" width="16.28125" style="1" hidden="1" customWidth="1"/>
    <col min="11" max="11" width="14.7109375" style="0" hidden="1" customWidth="1"/>
    <col min="12" max="12" width="12.57421875" style="0" hidden="1" customWidth="1"/>
    <col min="13" max="13" width="10.00390625" style="0" hidden="1" customWidth="1"/>
    <col min="14" max="14" width="11.00390625" style="0" hidden="1" customWidth="1"/>
    <col min="15" max="15" width="18.00390625" style="0" hidden="1" customWidth="1"/>
    <col min="16" max="16" width="15.28125" style="0" hidden="1" customWidth="1"/>
    <col min="17" max="17" width="13.00390625" style="0" hidden="1" customWidth="1"/>
    <col min="18" max="18" width="11.140625" style="0" hidden="1" customWidth="1"/>
    <col min="19" max="19" width="14.57421875" style="0" hidden="1" customWidth="1"/>
    <col min="20" max="20" width="17.8515625" style="0" customWidth="1"/>
    <col min="21" max="21" width="37.00390625" style="0" customWidth="1"/>
    <col min="22" max="22" width="16.8515625" style="0" bestFit="1" customWidth="1"/>
    <col min="23" max="23" width="16.8515625" style="0" customWidth="1"/>
    <col min="24" max="24" width="17.7109375" style="0" customWidth="1"/>
    <col min="25" max="25" width="10.7109375" style="0" customWidth="1"/>
    <col min="26" max="26" width="14.421875" style="0" customWidth="1"/>
    <col min="27" max="27" width="11.28125" style="0" customWidth="1"/>
    <col min="28" max="28" width="11.00390625" style="0" customWidth="1"/>
    <col min="29" max="29" width="12.8515625" style="0" customWidth="1"/>
    <col min="30" max="30" width="11.140625" style="0" customWidth="1"/>
    <col min="31" max="31" width="10.00390625" style="0" customWidth="1"/>
  </cols>
  <sheetData>
    <row r="1" spans="1:9" ht="30.75" customHeight="1">
      <c r="A1" s="2"/>
      <c r="B1" s="336" t="s">
        <v>51</v>
      </c>
      <c r="C1" s="336"/>
      <c r="D1" s="336"/>
      <c r="E1" s="336"/>
      <c r="F1" s="336"/>
      <c r="G1" s="336"/>
      <c r="H1" s="336"/>
      <c r="I1" s="336"/>
    </row>
    <row r="2" spans="1:9" ht="18.75" thickBot="1">
      <c r="A2" s="2"/>
      <c r="B2" s="337" t="s">
        <v>50</v>
      </c>
      <c r="C2" s="337"/>
      <c r="D2" s="337"/>
      <c r="E2" s="337"/>
      <c r="F2" s="337"/>
      <c r="G2" s="337"/>
      <c r="H2" s="337"/>
      <c r="I2" s="337"/>
    </row>
    <row r="3" spans="1:9" ht="18.75" thickBot="1">
      <c r="A3" s="2"/>
      <c r="B3" s="292"/>
      <c r="C3" s="338" t="s">
        <v>26</v>
      </c>
      <c r="D3" s="271"/>
      <c r="E3" s="341" t="s">
        <v>40</v>
      </c>
      <c r="F3" s="343" t="s">
        <v>60</v>
      </c>
      <c r="G3" s="375"/>
      <c r="H3" s="375"/>
      <c r="I3" s="344"/>
    </row>
    <row r="4" spans="1:19" ht="12.75" customHeight="1">
      <c r="A4" s="345" t="s">
        <v>25</v>
      </c>
      <c r="B4" s="376" t="s">
        <v>24</v>
      </c>
      <c r="C4" s="339"/>
      <c r="D4" s="383" t="s">
        <v>35</v>
      </c>
      <c r="E4" s="342"/>
      <c r="F4" s="351" t="s">
        <v>64</v>
      </c>
      <c r="G4" s="351" t="s">
        <v>65</v>
      </c>
      <c r="H4" s="351" t="s">
        <v>66</v>
      </c>
      <c r="I4" s="351" t="s">
        <v>67</v>
      </c>
      <c r="J4" s="363" t="s">
        <v>33</v>
      </c>
      <c r="K4" s="366" t="s">
        <v>32</v>
      </c>
      <c r="L4" s="369" t="s">
        <v>34</v>
      </c>
      <c r="M4" s="369" t="s">
        <v>36</v>
      </c>
      <c r="N4" s="369" t="s">
        <v>37</v>
      </c>
      <c r="O4" s="372" t="s">
        <v>38</v>
      </c>
      <c r="P4" s="353" t="s">
        <v>38</v>
      </c>
      <c r="Q4" s="356" t="s">
        <v>30</v>
      </c>
      <c r="R4" s="359" t="s">
        <v>29</v>
      </c>
      <c r="S4" s="359" t="s">
        <v>31</v>
      </c>
    </row>
    <row r="5" spans="1:19" ht="15.75" customHeight="1">
      <c r="A5" s="346"/>
      <c r="B5" s="377"/>
      <c r="C5" s="339"/>
      <c r="D5" s="384"/>
      <c r="E5" s="342"/>
      <c r="F5" s="352"/>
      <c r="G5" s="352"/>
      <c r="H5" s="352"/>
      <c r="I5" s="352"/>
      <c r="J5" s="364"/>
      <c r="K5" s="367"/>
      <c r="L5" s="370"/>
      <c r="M5" s="370"/>
      <c r="N5" s="370"/>
      <c r="O5" s="373"/>
      <c r="P5" s="354"/>
      <c r="Q5" s="357"/>
      <c r="R5" s="360"/>
      <c r="S5" s="360"/>
    </row>
    <row r="6" spans="1:19" ht="33" customHeight="1">
      <c r="A6" s="346"/>
      <c r="B6" s="377"/>
      <c r="C6" s="339"/>
      <c r="D6" s="384"/>
      <c r="E6" s="342"/>
      <c r="F6" s="352"/>
      <c r="G6" s="352"/>
      <c r="H6" s="352"/>
      <c r="I6" s="352"/>
      <c r="J6" s="364"/>
      <c r="K6" s="367"/>
      <c r="L6" s="370"/>
      <c r="M6" s="370"/>
      <c r="N6" s="370"/>
      <c r="O6" s="373"/>
      <c r="P6" s="354"/>
      <c r="Q6" s="357"/>
      <c r="R6" s="360"/>
      <c r="S6" s="360"/>
    </row>
    <row r="7" spans="1:19" ht="112.5" customHeight="1" thickBot="1">
      <c r="A7" s="346"/>
      <c r="B7" s="377"/>
      <c r="C7" s="339"/>
      <c r="D7" s="384"/>
      <c r="E7" s="342"/>
      <c r="F7" s="352"/>
      <c r="G7" s="352"/>
      <c r="H7" s="352"/>
      <c r="I7" s="352"/>
      <c r="J7" s="364"/>
      <c r="K7" s="367"/>
      <c r="L7" s="370"/>
      <c r="M7" s="370"/>
      <c r="N7" s="370"/>
      <c r="O7" s="373"/>
      <c r="P7" s="354"/>
      <c r="Q7" s="357"/>
      <c r="R7" s="360"/>
      <c r="S7" s="360"/>
    </row>
    <row r="8" spans="1:19" ht="15" customHeight="1" hidden="1" thickBot="1">
      <c r="A8" s="346"/>
      <c r="B8" s="377"/>
      <c r="C8" s="339"/>
      <c r="D8" s="384"/>
      <c r="E8" s="342"/>
      <c r="F8" s="352"/>
      <c r="G8" s="352"/>
      <c r="H8" s="352"/>
      <c r="I8" s="352"/>
      <c r="J8" s="364"/>
      <c r="K8" s="367"/>
      <c r="L8" s="370"/>
      <c r="M8" s="370"/>
      <c r="N8" s="370"/>
      <c r="O8" s="373"/>
      <c r="P8" s="354"/>
      <c r="Q8" s="357"/>
      <c r="R8" s="360"/>
      <c r="S8" s="360"/>
    </row>
    <row r="9" spans="1:22" ht="21.75" customHeight="1" hidden="1" thickBot="1">
      <c r="A9" s="347"/>
      <c r="B9" s="378"/>
      <c r="C9" s="340"/>
      <c r="D9" s="384"/>
      <c r="E9" s="386"/>
      <c r="F9" s="385"/>
      <c r="G9" s="385"/>
      <c r="H9" s="385"/>
      <c r="I9" s="385"/>
      <c r="J9" s="365"/>
      <c r="K9" s="368"/>
      <c r="L9" s="371"/>
      <c r="M9" s="371"/>
      <c r="N9" s="371"/>
      <c r="O9" s="374"/>
      <c r="P9" s="355"/>
      <c r="Q9" s="358"/>
      <c r="R9" s="361"/>
      <c r="S9" s="362"/>
      <c r="V9" s="33"/>
    </row>
    <row r="10" spans="1:23" ht="18" thickBot="1">
      <c r="A10" s="4"/>
      <c r="B10" s="228">
        <v>1</v>
      </c>
      <c r="C10" s="229">
        <v>2</v>
      </c>
      <c r="D10" s="291">
        <v>1</v>
      </c>
      <c r="E10" s="194">
        <v>4</v>
      </c>
      <c r="F10" s="231">
        <v>5</v>
      </c>
      <c r="G10" s="194">
        <v>6</v>
      </c>
      <c r="H10" s="231">
        <v>7</v>
      </c>
      <c r="I10" s="194">
        <v>8</v>
      </c>
      <c r="J10" s="200">
        <v>9</v>
      </c>
      <c r="K10" s="80">
        <v>10</v>
      </c>
      <c r="L10" s="81"/>
      <c r="M10" s="82"/>
      <c r="N10" s="83"/>
      <c r="O10" s="84"/>
      <c r="P10" s="85"/>
      <c r="Q10" s="27">
        <v>11</v>
      </c>
      <c r="R10" s="51">
        <v>12</v>
      </c>
      <c r="S10" s="61">
        <v>13</v>
      </c>
      <c r="V10" s="44"/>
      <c r="W10" s="33"/>
    </row>
    <row r="11" spans="1:20" ht="42" customHeight="1" thickBot="1">
      <c r="A11" s="6" t="s">
        <v>4</v>
      </c>
      <c r="B11" s="268" t="s">
        <v>55</v>
      </c>
      <c r="C11" s="269"/>
      <c r="D11" s="270" t="e">
        <f>#REF!+#REF!+D13+#REF!+#REF!</f>
        <v>#REF!</v>
      </c>
      <c r="E11" s="253">
        <f>E12+E13</f>
        <v>1441498.124583018</v>
      </c>
      <c r="F11" s="254">
        <f>F12+F13</f>
        <v>428233</v>
      </c>
      <c r="G11" s="253">
        <f>G12+G13</f>
        <v>161415</v>
      </c>
      <c r="H11" s="239">
        <f>H12+H13</f>
        <v>481304</v>
      </c>
      <c r="I11" s="240">
        <f>I12+I13</f>
        <v>370546</v>
      </c>
      <c r="J11" s="201" t="e">
        <f>#REF!+#REF!+J13+#REF!+#REF!</f>
        <v>#REF!</v>
      </c>
      <c r="K11" s="86" t="e">
        <f>#REF!+#REF!+K13+#REF!+#REF!</f>
        <v>#REF!</v>
      </c>
      <c r="L11" s="87" t="e">
        <f>#REF!+#REF!+L13+#REF!+#REF!</f>
        <v>#REF!</v>
      </c>
      <c r="M11" s="88"/>
      <c r="N11" s="87"/>
      <c r="O11" s="89" t="e">
        <f>#REF!+#REF!+O13+#REF!+#REF!</f>
        <v>#REF!</v>
      </c>
      <c r="P11" s="90" t="e">
        <f>#REF!+#REF!+P13+#REF!+#REF!</f>
        <v>#REF!</v>
      </c>
      <c r="Q11" s="22"/>
      <c r="R11" s="52"/>
      <c r="S11" s="45"/>
      <c r="T11" s="314">
        <f>SUM(F11:I11)</f>
        <v>1441498</v>
      </c>
    </row>
    <row r="12" spans="1:20" ht="68.25" customHeight="1" thickBot="1">
      <c r="A12" s="7"/>
      <c r="B12" s="308" t="s">
        <v>53</v>
      </c>
      <c r="C12" s="265" t="s">
        <v>52</v>
      </c>
      <c r="D12" s="196">
        <f>J12+K12+N12+O12</f>
        <v>1012525</v>
      </c>
      <c r="E12" s="293">
        <v>1357717.124583018</v>
      </c>
      <c r="F12" s="194">
        <v>398092</v>
      </c>
      <c r="G12" s="231">
        <v>154834</v>
      </c>
      <c r="H12" s="194">
        <v>457499</v>
      </c>
      <c r="I12" s="242">
        <v>347292</v>
      </c>
      <c r="J12" s="92">
        <f>SUM(F12:H12)</f>
        <v>1010425</v>
      </c>
      <c r="K12" s="93">
        <v>2100</v>
      </c>
      <c r="L12" s="94"/>
      <c r="M12" s="95"/>
      <c r="N12" s="94"/>
      <c r="O12" s="96"/>
      <c r="P12" s="97"/>
      <c r="Q12" s="23"/>
      <c r="R12" s="54"/>
      <c r="S12" s="47"/>
      <c r="T12" s="164">
        <f aca="true" t="shared" si="0" ref="T12:T19">SUM(F12:I12)</f>
        <v>1357717</v>
      </c>
    </row>
    <row r="13" spans="1:27" ht="56.25" customHeight="1" thickBot="1">
      <c r="A13" s="8" t="s">
        <v>5</v>
      </c>
      <c r="B13" s="260" t="s">
        <v>54</v>
      </c>
      <c r="C13" s="192" t="s">
        <v>6</v>
      </c>
      <c r="D13" s="198">
        <f>J13+K13+P13+O13</f>
        <v>119916</v>
      </c>
      <c r="E13" s="316">
        <v>83781</v>
      </c>
      <c r="F13" s="231">
        <f>14620+4242+11279</f>
        <v>30141</v>
      </c>
      <c r="G13" s="194">
        <f>4460+2121</f>
        <v>6581</v>
      </c>
      <c r="H13" s="231">
        <f>12140+11665</f>
        <v>23805</v>
      </c>
      <c r="I13" s="194">
        <f>11590+11664</f>
        <v>23254</v>
      </c>
      <c r="J13" s="202">
        <f>SUM(E13:G13)</f>
        <v>120503</v>
      </c>
      <c r="K13" s="98"/>
      <c r="L13" s="99"/>
      <c r="M13" s="114"/>
      <c r="N13" s="109"/>
      <c r="O13" s="115">
        <v>-587</v>
      </c>
      <c r="P13" s="116"/>
      <c r="Q13" s="65"/>
      <c r="R13" s="56"/>
      <c r="S13" s="47"/>
      <c r="T13">
        <f t="shared" si="0"/>
        <v>83781</v>
      </c>
      <c r="U13" s="29"/>
      <c r="V13" s="29"/>
      <c r="W13" s="29"/>
      <c r="X13" s="29"/>
      <c r="Y13" s="233"/>
      <c r="Z13" s="29"/>
      <c r="AA13" s="29"/>
    </row>
    <row r="14" spans="1:21" ht="30" customHeight="1" thickBot="1">
      <c r="A14" s="5"/>
      <c r="B14" s="261" t="s">
        <v>56</v>
      </c>
      <c r="C14" s="234" t="s">
        <v>7</v>
      </c>
      <c r="D14" s="227" t="e">
        <f>#REF!</f>
        <v>#REF!</v>
      </c>
      <c r="E14" s="243">
        <f>+E15+E16+E17+E18</f>
        <v>1637965.224792895</v>
      </c>
      <c r="F14" s="244">
        <f>+F15+F16+F17+F18</f>
        <v>466828</v>
      </c>
      <c r="G14" s="243">
        <f>+G15+G16+G17+G18</f>
        <v>214939</v>
      </c>
      <c r="H14" s="245">
        <f>+H15+H16+H17+H18</f>
        <v>532766</v>
      </c>
      <c r="I14" s="246">
        <f>+I15+I16+I17+I18</f>
        <v>423432</v>
      </c>
      <c r="J14" s="203" t="e">
        <f>#REF!</f>
        <v>#REF!</v>
      </c>
      <c r="K14" s="118" t="e">
        <f>#REF!</f>
        <v>#REF!</v>
      </c>
      <c r="L14" s="119" t="e">
        <f>#REF!</f>
        <v>#REF!</v>
      </c>
      <c r="M14" s="120"/>
      <c r="N14" s="121"/>
      <c r="O14" s="122" t="e">
        <f>#REF!</f>
        <v>#REF!</v>
      </c>
      <c r="P14" s="123" t="e">
        <f>#REF!</f>
        <v>#REF!</v>
      </c>
      <c r="Q14" s="69"/>
      <c r="R14" s="70"/>
      <c r="S14" s="71"/>
      <c r="T14">
        <f t="shared" si="0"/>
        <v>1637965</v>
      </c>
      <c r="U14" s="20">
        <f>E14-T14</f>
        <v>0.2247928949072957</v>
      </c>
    </row>
    <row r="15" spans="1:23" ht="54.75" customHeight="1" thickBot="1">
      <c r="A15" s="10"/>
      <c r="B15" s="262" t="s">
        <v>57</v>
      </c>
      <c r="C15" s="266" t="s">
        <v>47</v>
      </c>
      <c r="D15" s="102">
        <f>J15+K15+O15+P15</f>
        <v>1575373</v>
      </c>
      <c r="E15" s="257">
        <v>1045437</v>
      </c>
      <c r="F15" s="256">
        <v>281963</v>
      </c>
      <c r="G15" s="194">
        <v>134523</v>
      </c>
      <c r="H15" s="231">
        <v>332969</v>
      </c>
      <c r="I15" s="194">
        <v>295982</v>
      </c>
      <c r="J15" s="204">
        <f>SUM(E15:G15)</f>
        <v>1461923</v>
      </c>
      <c r="K15" s="98">
        <v>42000</v>
      </c>
      <c r="L15" s="99"/>
      <c r="M15" s="100"/>
      <c r="N15" s="99"/>
      <c r="O15" s="101">
        <v>71450</v>
      </c>
      <c r="P15" s="97"/>
      <c r="Q15" s="24"/>
      <c r="R15" s="53"/>
      <c r="S15" s="46"/>
      <c r="T15" s="30">
        <f t="shared" si="0"/>
        <v>1045437</v>
      </c>
      <c r="U15" s="28" t="s">
        <v>58</v>
      </c>
      <c r="V15" s="28"/>
      <c r="W15" s="28"/>
    </row>
    <row r="16" spans="1:21" ht="33" customHeight="1" thickBot="1">
      <c r="A16" s="11" t="s">
        <v>0</v>
      </c>
      <c r="B16" s="263" t="s">
        <v>8</v>
      </c>
      <c r="C16" s="258" t="s">
        <v>1</v>
      </c>
      <c r="D16" s="125">
        <f>J16+K16+O16+P16</f>
        <v>262092</v>
      </c>
      <c r="E16" s="247">
        <v>63697</v>
      </c>
      <c r="F16" s="248">
        <v>23535</v>
      </c>
      <c r="G16" s="189">
        <v>5642</v>
      </c>
      <c r="H16" s="252">
        <v>28879</v>
      </c>
      <c r="I16" s="251">
        <v>5641</v>
      </c>
      <c r="J16" s="107">
        <f>SUM(E16:G16)</f>
        <v>92874</v>
      </c>
      <c r="K16" s="98">
        <v>1000</v>
      </c>
      <c r="L16" s="99"/>
      <c r="M16" s="100"/>
      <c r="N16" s="99"/>
      <c r="O16" s="101">
        <f>144718+23500</f>
        <v>168218</v>
      </c>
      <c r="P16" s="97"/>
      <c r="Q16" s="66"/>
      <c r="R16" s="59"/>
      <c r="S16" s="64"/>
      <c r="T16" s="28">
        <f t="shared" si="0"/>
        <v>63697</v>
      </c>
      <c r="U16" s="34"/>
    </row>
    <row r="17" spans="1:25" ht="57" customHeight="1" thickBot="1">
      <c r="A17" s="11" t="s">
        <v>2</v>
      </c>
      <c r="B17" s="260" t="s">
        <v>9</v>
      </c>
      <c r="C17" s="128" t="s">
        <v>49</v>
      </c>
      <c r="D17" s="198">
        <f>J17+K17+O17+P17</f>
        <v>1084867.224792895</v>
      </c>
      <c r="E17" s="249">
        <v>114575.224792895</v>
      </c>
      <c r="F17" s="250">
        <f>3231+2145+837+4526+37692</f>
        <v>48431</v>
      </c>
      <c r="G17" s="249">
        <f>8538+1144+115+2414</f>
        <v>12211</v>
      </c>
      <c r="H17" s="250">
        <f>24184+2574+263+5432</f>
        <v>32453</v>
      </c>
      <c r="I17" s="249">
        <f>13785+2145+1024+4526</f>
        <v>21480</v>
      </c>
      <c r="J17" s="204">
        <f>SUM(E17:G17)</f>
        <v>175217.224792895</v>
      </c>
      <c r="K17" s="98">
        <v>32300</v>
      </c>
      <c r="L17" s="99"/>
      <c r="M17" s="100"/>
      <c r="N17" s="99"/>
      <c r="O17" s="101">
        <v>877350</v>
      </c>
      <c r="P17" s="97"/>
      <c r="Q17" s="31"/>
      <c r="R17" s="57"/>
      <c r="S17" s="46"/>
      <c r="T17" s="315">
        <f>SUM(F17:I17)</f>
        <v>114575</v>
      </c>
      <c r="U17" s="317">
        <f>E17-T17</f>
        <v>0.2247928949946072</v>
      </c>
      <c r="V17" s="28"/>
      <c r="W17" s="28"/>
      <c r="X17" s="29"/>
      <c r="Y17" s="29"/>
    </row>
    <row r="18" spans="1:20" ht="33" customHeight="1" thickBot="1">
      <c r="A18" s="12" t="s">
        <v>3</v>
      </c>
      <c r="B18" s="264" t="s">
        <v>48</v>
      </c>
      <c r="C18" s="237" t="s">
        <v>22</v>
      </c>
      <c r="D18" s="235">
        <f>J18+K18+O18+P18</f>
        <v>630608</v>
      </c>
      <c r="E18" s="251">
        <v>414256</v>
      </c>
      <c r="F18" s="252">
        <f>112897+2</f>
        <v>112899</v>
      </c>
      <c r="G18" s="251">
        <f>62563</f>
        <v>62563</v>
      </c>
      <c r="H18" s="252">
        <f>138465</f>
        <v>138465</v>
      </c>
      <c r="I18" s="251">
        <v>100329</v>
      </c>
      <c r="J18" s="206">
        <f>SUM(E18:G18)</f>
        <v>589718</v>
      </c>
      <c r="K18" s="98"/>
      <c r="L18" s="99"/>
      <c r="M18" s="100"/>
      <c r="N18" s="99"/>
      <c r="O18" s="101">
        <v>40890</v>
      </c>
      <c r="P18" s="97"/>
      <c r="Q18" s="32"/>
      <c r="R18" s="58"/>
      <c r="S18" s="63"/>
      <c r="T18" s="28">
        <f t="shared" si="0"/>
        <v>414256</v>
      </c>
    </row>
    <row r="19" spans="1:31" ht="22.5" customHeight="1" thickBot="1">
      <c r="A19" s="13"/>
      <c r="B19" s="267" t="s">
        <v>27</v>
      </c>
      <c r="C19" s="238" t="s">
        <v>23</v>
      </c>
      <c r="D19" s="236" t="e">
        <f>#REF!-D14+#REF!</f>
        <v>#REF!</v>
      </c>
      <c r="E19" s="253">
        <f>E11-E14</f>
        <v>-196467.1002098769</v>
      </c>
      <c r="F19" s="254">
        <f>F11-F14</f>
        <v>-38595</v>
      </c>
      <c r="G19" s="253">
        <f>G11-G14</f>
        <v>-53524</v>
      </c>
      <c r="H19" s="254">
        <f>H11-H14</f>
        <v>-51462</v>
      </c>
      <c r="I19" s="253">
        <f>I11-I14</f>
        <v>-52886</v>
      </c>
      <c r="J19" s="205" t="e">
        <f>#REF!-J14+#REF!</f>
        <v>#REF!</v>
      </c>
      <c r="K19" s="184" t="e">
        <f>#REF!-K14+#REF!</f>
        <v>#REF!</v>
      </c>
      <c r="L19" s="185" t="e">
        <f>#REF!-L14+#REF!</f>
        <v>#REF!</v>
      </c>
      <c r="M19" s="186"/>
      <c r="N19" s="185"/>
      <c r="O19" s="187" t="e">
        <f>#REF!-O14+#REF!</f>
        <v>#REF!</v>
      </c>
      <c r="P19" s="124" t="e">
        <f>#REF!-P14+#REF!</f>
        <v>#REF!</v>
      </c>
      <c r="Q19" s="174"/>
      <c r="R19" s="175"/>
      <c r="S19" s="62"/>
      <c r="T19">
        <f t="shared" si="0"/>
        <v>-196467</v>
      </c>
      <c r="U19" s="233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0" ht="23.25" customHeight="1" hidden="1" thickBot="1">
      <c r="A20" s="176"/>
      <c r="B20" s="177"/>
      <c r="C20" s="178"/>
      <c r="D20" s="179"/>
      <c r="E20" s="195"/>
      <c r="F20" s="106"/>
      <c r="G20" s="105"/>
      <c r="H20" s="130"/>
      <c r="I20" s="129"/>
      <c r="J20" s="207"/>
      <c r="K20" s="171"/>
      <c r="L20" s="172"/>
      <c r="M20" s="173"/>
      <c r="N20" s="172"/>
      <c r="O20" s="153"/>
      <c r="P20" s="154"/>
      <c r="Q20" s="181"/>
      <c r="R20" s="182"/>
      <c r="S20" s="64"/>
      <c r="U20" s="1"/>
      <c r="V20" s="28"/>
      <c r="W20" s="28"/>
      <c r="AA20" s="41"/>
      <c r="AB20" s="42"/>
      <c r="AC20" s="42"/>
      <c r="AD20" s="33"/>
    </row>
    <row r="21" spans="1:31" ht="15" customHeight="1" hidden="1" thickBot="1">
      <c r="A21" s="9"/>
      <c r="B21" s="19" t="s">
        <v>28</v>
      </c>
      <c r="C21" s="134"/>
      <c r="D21" s="135"/>
      <c r="E21" s="169"/>
      <c r="F21" s="103"/>
      <c r="G21" s="222"/>
      <c r="H21" s="219"/>
      <c r="I21" s="131"/>
      <c r="J21" s="170"/>
      <c r="K21" s="136"/>
      <c r="L21" s="111"/>
      <c r="M21" s="110"/>
      <c r="N21" s="111"/>
      <c r="O21" s="112"/>
      <c r="P21" s="113"/>
      <c r="Q21" s="26"/>
      <c r="R21" s="57"/>
      <c r="S21" s="46"/>
      <c r="U21" s="39"/>
      <c r="AA21" s="38"/>
      <c r="AE21" s="38"/>
    </row>
    <row r="22" spans="1:21" ht="17.25" hidden="1">
      <c r="A22" s="18"/>
      <c r="B22" s="14" t="s">
        <v>10</v>
      </c>
      <c r="C22" s="137" t="s">
        <v>11</v>
      </c>
      <c r="D22" s="138">
        <f>J22+K22+P22</f>
        <v>105</v>
      </c>
      <c r="E22" s="190">
        <f>E23</f>
        <v>9</v>
      </c>
      <c r="F22" s="216">
        <v>51</v>
      </c>
      <c r="G22" s="223">
        <f>G23</f>
        <v>40</v>
      </c>
      <c r="H22" s="199"/>
      <c r="I22" s="212"/>
      <c r="J22" s="208">
        <f>J23</f>
        <v>100</v>
      </c>
      <c r="K22" s="108">
        <f>K23</f>
        <v>5</v>
      </c>
      <c r="L22" s="109"/>
      <c r="M22" s="114"/>
      <c r="N22" s="109"/>
      <c r="O22" s="115"/>
      <c r="P22" s="116">
        <f>Q22+R22+S22</f>
        <v>0</v>
      </c>
      <c r="Q22" s="25"/>
      <c r="R22" s="54"/>
      <c r="S22" s="47"/>
      <c r="U22" s="40"/>
    </row>
    <row r="23" spans="1:21" ht="17.25" hidden="1">
      <c r="A23" s="15"/>
      <c r="B23" s="16" t="s">
        <v>12</v>
      </c>
      <c r="C23" s="133" t="s">
        <v>13</v>
      </c>
      <c r="D23" s="139">
        <f>J23+K23+P23</f>
        <v>105</v>
      </c>
      <c r="E23" s="190">
        <v>9</v>
      </c>
      <c r="F23" s="127">
        <v>51</v>
      </c>
      <c r="G23" s="212">
        <v>40</v>
      </c>
      <c r="H23" s="199"/>
      <c r="I23" s="212"/>
      <c r="J23" s="209">
        <f>SUM(E23:G23)</f>
        <v>100</v>
      </c>
      <c r="K23" s="98">
        <v>5</v>
      </c>
      <c r="L23" s="99"/>
      <c r="M23" s="100"/>
      <c r="N23" s="99"/>
      <c r="O23" s="101"/>
      <c r="P23" s="97">
        <f>Q23+R23+S23</f>
        <v>0</v>
      </c>
      <c r="Q23" s="21"/>
      <c r="R23" s="55"/>
      <c r="S23" s="48"/>
      <c r="U23" s="39"/>
    </row>
    <row r="24" spans="1:32" ht="17.25" hidden="1">
      <c r="A24" s="15"/>
      <c r="B24" s="16" t="s">
        <v>14</v>
      </c>
      <c r="C24" s="133" t="s">
        <v>15</v>
      </c>
      <c r="D24" s="139">
        <f>J24+K24+P24</f>
        <v>105</v>
      </c>
      <c r="E24" s="190">
        <f>E25</f>
        <v>9</v>
      </c>
      <c r="F24" s="127">
        <v>51</v>
      </c>
      <c r="G24" s="212">
        <f>G25</f>
        <v>40</v>
      </c>
      <c r="H24" s="199"/>
      <c r="I24" s="212"/>
      <c r="J24" s="209">
        <f>J25</f>
        <v>100</v>
      </c>
      <c r="K24" s="98">
        <f>K25</f>
        <v>5</v>
      </c>
      <c r="L24" s="99"/>
      <c r="M24" s="100"/>
      <c r="N24" s="99"/>
      <c r="O24" s="101"/>
      <c r="P24" s="97">
        <f>Q24+R24+S24</f>
        <v>0</v>
      </c>
      <c r="Q24" s="21"/>
      <c r="R24" s="55"/>
      <c r="S24" s="48"/>
      <c r="U24" s="33"/>
      <c r="AE24" s="38"/>
      <c r="AF24" s="33">
        <f>AE24-AC24</f>
        <v>0</v>
      </c>
    </row>
    <row r="25" spans="1:23" ht="17.25" hidden="1">
      <c r="A25" s="15"/>
      <c r="B25" s="16" t="s">
        <v>12</v>
      </c>
      <c r="C25" s="133" t="s">
        <v>16</v>
      </c>
      <c r="D25" s="139">
        <f>J25+K25+P25</f>
        <v>105</v>
      </c>
      <c r="E25" s="190">
        <v>9</v>
      </c>
      <c r="F25" s="127">
        <v>51</v>
      </c>
      <c r="G25" s="212">
        <v>40</v>
      </c>
      <c r="H25" s="199"/>
      <c r="I25" s="212"/>
      <c r="J25" s="209">
        <f>SUM(E25:G25)</f>
        <v>100</v>
      </c>
      <c r="K25" s="98">
        <v>5</v>
      </c>
      <c r="L25" s="99"/>
      <c r="M25" s="100"/>
      <c r="N25" s="99"/>
      <c r="O25" s="101"/>
      <c r="P25" s="97">
        <f>Q25+R25+S25</f>
        <v>0</v>
      </c>
      <c r="Q25" s="21"/>
      <c r="R25" s="55"/>
      <c r="S25" s="48"/>
      <c r="V25" s="28"/>
      <c r="W25" s="28"/>
    </row>
    <row r="26" spans="1:28" ht="17.25" hidden="1">
      <c r="A26" s="15"/>
      <c r="B26" s="16" t="s">
        <v>17</v>
      </c>
      <c r="C26" s="133" t="s">
        <v>18</v>
      </c>
      <c r="D26" s="140" t="e">
        <f>D27</f>
        <v>#REF!</v>
      </c>
      <c r="E26" s="191"/>
      <c r="F26" s="127"/>
      <c r="G26" s="212"/>
      <c r="H26" s="199"/>
      <c r="I26" s="212"/>
      <c r="J26" s="209"/>
      <c r="K26" s="98"/>
      <c r="L26" s="99"/>
      <c r="M26" s="100"/>
      <c r="N26" s="99"/>
      <c r="O26" s="101"/>
      <c r="P26" s="97"/>
      <c r="Q26" s="21"/>
      <c r="R26" s="55"/>
      <c r="S26" s="49"/>
      <c r="AB26" s="38"/>
    </row>
    <row r="27" spans="1:24" ht="18" hidden="1" thickBot="1">
      <c r="A27" s="15"/>
      <c r="B27" s="35" t="s">
        <v>12</v>
      </c>
      <c r="C27" s="141" t="s">
        <v>19</v>
      </c>
      <c r="D27" s="142" t="e">
        <f>#REF!/D25</f>
        <v>#REF!</v>
      </c>
      <c r="E27" s="197" t="e">
        <f>#REF!/E25</f>
        <v>#REF!</v>
      </c>
      <c r="F27" s="217" t="e">
        <f>#REF!/F25</f>
        <v>#REF!</v>
      </c>
      <c r="G27" s="224" t="e">
        <f>#REF!/G25</f>
        <v>#REF!</v>
      </c>
      <c r="H27" s="220"/>
      <c r="I27" s="213"/>
      <c r="J27" s="210" t="e">
        <f>#REF!/J25</f>
        <v>#REF!</v>
      </c>
      <c r="K27" s="144" t="e">
        <f>#REF!/K25</f>
        <v>#REF!</v>
      </c>
      <c r="L27" s="145"/>
      <c r="M27" s="146"/>
      <c r="N27" s="147"/>
      <c r="O27" s="148"/>
      <c r="P27" s="149"/>
      <c r="Q27" s="67"/>
      <c r="R27" s="60"/>
      <c r="S27" s="68"/>
      <c r="V27" s="37"/>
      <c r="W27" s="37"/>
      <c r="X27" s="33"/>
    </row>
    <row r="28" spans="1:27" ht="30" hidden="1" thickBot="1">
      <c r="A28" s="17"/>
      <c r="B28" s="73" t="s">
        <v>20</v>
      </c>
      <c r="C28" s="150" t="s">
        <v>21</v>
      </c>
      <c r="D28" s="151">
        <f>J28+K28+Q28+R28</f>
        <v>616</v>
      </c>
      <c r="E28" s="215"/>
      <c r="F28" s="193">
        <v>328</v>
      </c>
      <c r="G28" s="152">
        <v>288</v>
      </c>
      <c r="H28" s="199"/>
      <c r="I28" s="212"/>
      <c r="J28" s="211">
        <f>SUM(E28:G28)</f>
        <v>616</v>
      </c>
      <c r="K28" s="117"/>
      <c r="L28" s="104"/>
      <c r="M28" s="114"/>
      <c r="N28" s="111"/>
      <c r="O28" s="153"/>
      <c r="P28" s="154"/>
      <c r="Q28" s="74"/>
      <c r="R28" s="75"/>
      <c r="S28" s="64"/>
      <c r="U28" s="43"/>
      <c r="V28" s="33"/>
      <c r="W28" s="33"/>
      <c r="Z28" s="36"/>
      <c r="AA28" s="36"/>
    </row>
    <row r="29" spans="1:27" ht="18" hidden="1" thickBot="1">
      <c r="A29" s="72"/>
      <c r="B29" s="76"/>
      <c r="C29" s="155"/>
      <c r="D29" s="156"/>
      <c r="E29" s="158"/>
      <c r="F29" s="218"/>
      <c r="G29" s="225"/>
      <c r="H29" s="221"/>
      <c r="I29" s="214"/>
      <c r="J29" s="226"/>
      <c r="K29" s="159"/>
      <c r="L29" s="160"/>
      <c r="M29" s="161"/>
      <c r="N29" s="162"/>
      <c r="O29" s="163"/>
      <c r="P29" s="160"/>
      <c r="Q29" s="77"/>
      <c r="R29" s="78"/>
      <c r="S29" s="79"/>
      <c r="U29" s="43"/>
      <c r="V29" s="33"/>
      <c r="W29" s="33"/>
      <c r="Z29" s="36"/>
      <c r="AA29" s="36"/>
    </row>
    <row r="30" spans="3:26" ht="17.25">
      <c r="C30" s="164"/>
      <c r="D30" s="164"/>
      <c r="E30" s="164"/>
      <c r="F30" s="164"/>
      <c r="G30" s="164"/>
      <c r="H30" s="164"/>
      <c r="I30" s="164"/>
      <c r="J30" s="165"/>
      <c r="K30" s="164"/>
      <c r="L30" s="164"/>
      <c r="M30" s="164"/>
      <c r="N30" s="164"/>
      <c r="O30" s="164"/>
      <c r="P30" s="164"/>
      <c r="V30" s="33"/>
      <c r="W30" s="33"/>
      <c r="Z30" s="36"/>
    </row>
    <row r="31" spans="2:26" ht="15">
      <c r="B31" s="318" t="s">
        <v>75</v>
      </c>
      <c r="E31">
        <f>SUM(F31:I31)</f>
        <v>-196465</v>
      </c>
      <c r="F31">
        <v>-38593</v>
      </c>
      <c r="G31">
        <v>-53524</v>
      </c>
      <c r="H31">
        <v>-51462</v>
      </c>
      <c r="I31">
        <v>-52886</v>
      </c>
      <c r="V31" s="33"/>
      <c r="W31" s="33"/>
      <c r="Z31" s="36"/>
    </row>
    <row r="32" spans="2:26" ht="15">
      <c r="B32" s="318" t="s">
        <v>76</v>
      </c>
      <c r="E32" s="20">
        <f>E19-E31</f>
        <v>-2.100209876894951</v>
      </c>
      <c r="F32">
        <f>F19-F31</f>
        <v>-2</v>
      </c>
      <c r="G32">
        <f>G19-G31</f>
        <v>0</v>
      </c>
      <c r="H32">
        <f>H19-H31</f>
        <v>0</v>
      </c>
      <c r="I32">
        <f>I19-I31</f>
        <v>0</v>
      </c>
      <c r="V32" s="33"/>
      <c r="W32" s="33"/>
      <c r="Z32" s="36"/>
    </row>
    <row r="33" spans="10:26" ht="12.75">
      <c r="J33" s="1"/>
      <c r="V33" s="33"/>
      <c r="W33" s="33"/>
      <c r="Z33" s="36"/>
    </row>
    <row r="34" spans="9:26" ht="17.25">
      <c r="I34" s="232"/>
      <c r="V34" s="33"/>
      <c r="W34" s="33"/>
      <c r="Z34" s="36"/>
    </row>
    <row r="35" spans="10:26" ht="12.75">
      <c r="J35" s="1"/>
      <c r="V35" s="33"/>
      <c r="W35" s="33"/>
      <c r="Z35" s="36"/>
    </row>
    <row r="36" spans="10:26" ht="12.75">
      <c r="J36" s="1"/>
      <c r="V36" s="33"/>
      <c r="W36" s="33"/>
      <c r="Z36" s="36"/>
    </row>
    <row r="37" spans="2:26" ht="14.25">
      <c r="B37" s="296"/>
      <c r="J37" s="1"/>
      <c r="V37" s="33"/>
      <c r="W37" s="33"/>
      <c r="Z37" s="36"/>
    </row>
    <row r="38" spans="10:27" ht="12.75">
      <c r="J38" s="1"/>
      <c r="Z38" s="37"/>
      <c r="AA38" s="36"/>
    </row>
    <row r="40" spans="10:26" ht="12.75">
      <c r="J40" s="1"/>
      <c r="Z40" s="36"/>
    </row>
  </sheetData>
  <sheetProtection/>
  <mergeCells count="22">
    <mergeCell ref="B1:I1"/>
    <mergeCell ref="B2:I2"/>
    <mergeCell ref="R4:R9"/>
    <mergeCell ref="S4:S9"/>
    <mergeCell ref="C3:C9"/>
    <mergeCell ref="E3:E9"/>
    <mergeCell ref="F3:I3"/>
    <mergeCell ref="L4:L9"/>
    <mergeCell ref="J4:J9"/>
    <mergeCell ref="K4:K9"/>
    <mergeCell ref="Q4:Q9"/>
    <mergeCell ref="M4:M9"/>
    <mergeCell ref="P4:P9"/>
    <mergeCell ref="A4:A9"/>
    <mergeCell ref="B4:B9"/>
    <mergeCell ref="D4:D9"/>
    <mergeCell ref="F4:F9"/>
    <mergeCell ref="G4:G9"/>
    <mergeCell ref="O4:O9"/>
    <mergeCell ref="N4:N9"/>
    <mergeCell ref="H4:H9"/>
    <mergeCell ref="I4:I9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zoomScale="70" zoomScaleNormal="70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I42" sqref="I42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4" width="16.8515625" style="3" hidden="1" customWidth="1"/>
    <col min="5" max="5" width="14.140625" style="3" customWidth="1"/>
    <col min="6" max="6" width="16.28125" style="0" customWidth="1"/>
    <col min="7" max="7" width="15.57421875" style="0" customWidth="1"/>
    <col min="8" max="8" width="13.28125" style="0" customWidth="1"/>
    <col min="9" max="9" width="14.7109375" style="0" customWidth="1"/>
    <col min="10" max="10" width="16.28125" style="1" hidden="1" customWidth="1"/>
    <col min="11" max="11" width="14.7109375" style="0" hidden="1" customWidth="1"/>
    <col min="12" max="12" width="12.57421875" style="0" hidden="1" customWidth="1"/>
    <col min="13" max="13" width="10.00390625" style="0" hidden="1" customWidth="1"/>
    <col min="14" max="14" width="11.00390625" style="0" hidden="1" customWidth="1"/>
    <col min="15" max="15" width="18.00390625" style="0" hidden="1" customWidth="1"/>
    <col min="16" max="16" width="15.28125" style="0" hidden="1" customWidth="1"/>
    <col min="17" max="17" width="13.00390625" style="0" hidden="1" customWidth="1"/>
    <col min="18" max="18" width="11.140625" style="0" hidden="1" customWidth="1"/>
    <col min="19" max="19" width="14.57421875" style="0" hidden="1" customWidth="1"/>
    <col min="20" max="20" width="17.8515625" style="0" customWidth="1"/>
    <col min="21" max="21" width="37.00390625" style="0" customWidth="1"/>
    <col min="22" max="22" width="16.8515625" style="0" bestFit="1" customWidth="1"/>
    <col min="23" max="23" width="16.8515625" style="0" customWidth="1"/>
    <col min="24" max="24" width="17.7109375" style="0" customWidth="1"/>
    <col min="25" max="25" width="10.7109375" style="0" customWidth="1"/>
    <col min="26" max="26" width="14.421875" style="0" customWidth="1"/>
    <col min="27" max="27" width="11.28125" style="0" customWidth="1"/>
    <col min="28" max="28" width="11.00390625" style="0" customWidth="1"/>
    <col min="29" max="29" width="12.8515625" style="0" customWidth="1"/>
    <col min="30" max="30" width="11.140625" style="0" customWidth="1"/>
    <col min="31" max="31" width="10.00390625" style="0" customWidth="1"/>
  </cols>
  <sheetData>
    <row r="1" spans="1:9" ht="30.75" customHeight="1">
      <c r="A1" s="2"/>
      <c r="B1" s="336" t="s">
        <v>51</v>
      </c>
      <c r="C1" s="336"/>
      <c r="D1" s="336"/>
      <c r="E1" s="336"/>
      <c r="F1" s="336"/>
      <c r="G1" s="336"/>
      <c r="H1" s="336"/>
      <c r="I1" s="336"/>
    </row>
    <row r="2" spans="1:9" ht="18.75" thickBot="1">
      <c r="A2" s="2"/>
      <c r="B2" s="337" t="s">
        <v>50</v>
      </c>
      <c r="C2" s="337"/>
      <c r="D2" s="337"/>
      <c r="E2" s="337"/>
      <c r="F2" s="337"/>
      <c r="G2" s="337"/>
      <c r="H2" s="337"/>
      <c r="I2" s="337"/>
    </row>
    <row r="3" spans="1:9" ht="18.75" thickBot="1">
      <c r="A3" s="2"/>
      <c r="B3" s="271"/>
      <c r="C3" s="390" t="s">
        <v>26</v>
      </c>
      <c r="D3" s="271"/>
      <c r="E3" s="387" t="s">
        <v>39</v>
      </c>
      <c r="F3" s="343" t="s">
        <v>60</v>
      </c>
      <c r="G3" s="375"/>
      <c r="H3" s="375"/>
      <c r="I3" s="344"/>
    </row>
    <row r="4" spans="1:19" ht="12.75" customHeight="1">
      <c r="A4" s="393" t="s">
        <v>25</v>
      </c>
      <c r="B4" s="396" t="s">
        <v>24</v>
      </c>
      <c r="C4" s="391"/>
      <c r="D4" s="383" t="s">
        <v>35</v>
      </c>
      <c r="E4" s="388"/>
      <c r="F4" s="351" t="s">
        <v>59</v>
      </c>
      <c r="G4" s="351" t="s">
        <v>61</v>
      </c>
      <c r="H4" s="351" t="s">
        <v>62</v>
      </c>
      <c r="I4" s="351" t="s">
        <v>63</v>
      </c>
      <c r="J4" s="363" t="s">
        <v>33</v>
      </c>
      <c r="K4" s="366" t="s">
        <v>32</v>
      </c>
      <c r="L4" s="369" t="s">
        <v>34</v>
      </c>
      <c r="M4" s="369" t="s">
        <v>36</v>
      </c>
      <c r="N4" s="369" t="s">
        <v>37</v>
      </c>
      <c r="O4" s="372" t="s">
        <v>38</v>
      </c>
      <c r="P4" s="353" t="s">
        <v>38</v>
      </c>
      <c r="Q4" s="356" t="s">
        <v>30</v>
      </c>
      <c r="R4" s="359" t="s">
        <v>29</v>
      </c>
      <c r="S4" s="359" t="s">
        <v>31</v>
      </c>
    </row>
    <row r="5" spans="1:19" ht="15.75" customHeight="1">
      <c r="A5" s="394"/>
      <c r="B5" s="397"/>
      <c r="C5" s="391"/>
      <c r="D5" s="384"/>
      <c r="E5" s="388"/>
      <c r="F5" s="352"/>
      <c r="G5" s="352"/>
      <c r="H5" s="352"/>
      <c r="I5" s="352"/>
      <c r="J5" s="364"/>
      <c r="K5" s="367"/>
      <c r="L5" s="370"/>
      <c r="M5" s="370"/>
      <c r="N5" s="370"/>
      <c r="O5" s="373"/>
      <c r="P5" s="354"/>
      <c r="Q5" s="357"/>
      <c r="R5" s="360"/>
      <c r="S5" s="360"/>
    </row>
    <row r="6" spans="1:19" ht="33" customHeight="1">
      <c r="A6" s="394"/>
      <c r="B6" s="397"/>
      <c r="C6" s="391"/>
      <c r="D6" s="384"/>
      <c r="E6" s="388"/>
      <c r="F6" s="352"/>
      <c r="G6" s="352"/>
      <c r="H6" s="352"/>
      <c r="I6" s="352"/>
      <c r="J6" s="364"/>
      <c r="K6" s="367"/>
      <c r="L6" s="370"/>
      <c r="M6" s="370"/>
      <c r="N6" s="370"/>
      <c r="O6" s="373"/>
      <c r="P6" s="354"/>
      <c r="Q6" s="357"/>
      <c r="R6" s="360"/>
      <c r="S6" s="360"/>
    </row>
    <row r="7" spans="1:19" ht="102" customHeight="1" thickBot="1">
      <c r="A7" s="394"/>
      <c r="B7" s="397"/>
      <c r="C7" s="391"/>
      <c r="D7" s="384"/>
      <c r="E7" s="388"/>
      <c r="F7" s="352"/>
      <c r="G7" s="352"/>
      <c r="H7" s="352"/>
      <c r="I7" s="352"/>
      <c r="J7" s="364"/>
      <c r="K7" s="367"/>
      <c r="L7" s="370"/>
      <c r="M7" s="370"/>
      <c r="N7" s="370"/>
      <c r="O7" s="373"/>
      <c r="P7" s="354"/>
      <c r="Q7" s="357"/>
      <c r="R7" s="360"/>
      <c r="S7" s="360"/>
    </row>
    <row r="8" spans="1:19" ht="15" customHeight="1" hidden="1" thickBot="1">
      <c r="A8" s="394"/>
      <c r="B8" s="397"/>
      <c r="C8" s="391"/>
      <c r="D8" s="384"/>
      <c r="E8" s="388"/>
      <c r="F8" s="352"/>
      <c r="G8" s="352"/>
      <c r="H8" s="352"/>
      <c r="I8" s="352"/>
      <c r="J8" s="364"/>
      <c r="K8" s="367"/>
      <c r="L8" s="370"/>
      <c r="M8" s="370"/>
      <c r="N8" s="370"/>
      <c r="O8" s="373"/>
      <c r="P8" s="354"/>
      <c r="Q8" s="357"/>
      <c r="R8" s="360"/>
      <c r="S8" s="360"/>
    </row>
    <row r="9" spans="1:22" ht="21.75" customHeight="1" hidden="1" thickBot="1">
      <c r="A9" s="395"/>
      <c r="B9" s="397"/>
      <c r="C9" s="392"/>
      <c r="D9" s="384"/>
      <c r="E9" s="389"/>
      <c r="F9" s="385"/>
      <c r="G9" s="385"/>
      <c r="H9" s="385"/>
      <c r="I9" s="385"/>
      <c r="J9" s="365"/>
      <c r="K9" s="368"/>
      <c r="L9" s="371"/>
      <c r="M9" s="371"/>
      <c r="N9" s="371"/>
      <c r="O9" s="374"/>
      <c r="P9" s="355"/>
      <c r="Q9" s="358"/>
      <c r="R9" s="361"/>
      <c r="S9" s="362"/>
      <c r="V9" s="33"/>
    </row>
    <row r="10" spans="1:23" ht="18" thickBot="1">
      <c r="A10" s="4"/>
      <c r="B10" s="228">
        <v>1</v>
      </c>
      <c r="C10" s="229">
        <v>2</v>
      </c>
      <c r="D10" s="230">
        <v>1</v>
      </c>
      <c r="E10" s="272">
        <v>3</v>
      </c>
      <c r="F10" s="194">
        <v>4</v>
      </c>
      <c r="G10" s="231">
        <v>5</v>
      </c>
      <c r="H10" s="194">
        <v>6</v>
      </c>
      <c r="I10" s="278">
        <v>7</v>
      </c>
      <c r="J10" s="200">
        <v>9</v>
      </c>
      <c r="K10" s="80">
        <v>10</v>
      </c>
      <c r="L10" s="81"/>
      <c r="M10" s="82"/>
      <c r="N10" s="83"/>
      <c r="O10" s="84"/>
      <c r="P10" s="85"/>
      <c r="Q10" s="27">
        <v>11</v>
      </c>
      <c r="R10" s="51">
        <v>12</v>
      </c>
      <c r="S10" s="61">
        <v>13</v>
      </c>
      <c r="V10" s="44"/>
      <c r="W10" s="33"/>
    </row>
    <row r="11" spans="1:20" ht="42" customHeight="1" thickBot="1">
      <c r="A11" s="6" t="s">
        <v>4</v>
      </c>
      <c r="B11" s="268" t="s">
        <v>55</v>
      </c>
      <c r="C11" s="269"/>
      <c r="D11" s="270" t="e">
        <f>#REF!+#REF!+D13+#REF!+#REF!</f>
        <v>#REF!</v>
      </c>
      <c r="E11" s="273">
        <f>E12+E13</f>
        <v>1277982.7203529244</v>
      </c>
      <c r="F11" s="253">
        <f>F12+F13</f>
        <v>481553</v>
      </c>
      <c r="G11" s="254">
        <f>G12+G13</f>
        <v>216549</v>
      </c>
      <c r="H11" s="253">
        <f>H12+H13</f>
        <v>246075</v>
      </c>
      <c r="I11" s="279">
        <f>I12+I13</f>
        <v>333806</v>
      </c>
      <c r="J11" s="201" t="e">
        <f>#REF!+#REF!+J13+#REF!+#REF!</f>
        <v>#REF!</v>
      </c>
      <c r="K11" s="86" t="e">
        <f>#REF!+#REF!+K13+#REF!+#REF!</f>
        <v>#REF!</v>
      </c>
      <c r="L11" s="87" t="e">
        <f>#REF!+#REF!+L13+#REF!+#REF!</f>
        <v>#REF!</v>
      </c>
      <c r="M11" s="88"/>
      <c r="N11" s="87"/>
      <c r="O11" s="89" t="e">
        <f>#REF!+#REF!+O13+#REF!+#REF!</f>
        <v>#REF!</v>
      </c>
      <c r="P11" s="90" t="e">
        <f>#REF!+#REF!+P13+#REF!+#REF!</f>
        <v>#REF!</v>
      </c>
      <c r="Q11" s="22"/>
      <c r="R11" s="52"/>
      <c r="S11" s="45"/>
      <c r="T11" s="164"/>
    </row>
    <row r="12" spans="1:20" ht="56.25" customHeight="1" thickBot="1">
      <c r="A12" s="7"/>
      <c r="B12" s="259" t="s">
        <v>53</v>
      </c>
      <c r="C12" s="265" t="s">
        <v>52</v>
      </c>
      <c r="D12" s="196">
        <f>J12+K12+N12+O12</f>
        <v>2099091.7203529244</v>
      </c>
      <c r="E12" s="272">
        <v>1215398.7203529244</v>
      </c>
      <c r="F12" s="194">
        <v>429928</v>
      </c>
      <c r="G12" s="231">
        <v>205590</v>
      </c>
      <c r="H12" s="194">
        <v>246075</v>
      </c>
      <c r="I12" s="280">
        <v>333806</v>
      </c>
      <c r="J12" s="92">
        <f>SUM(E12:H12)</f>
        <v>2096991.7203529244</v>
      </c>
      <c r="K12" s="93">
        <v>2100</v>
      </c>
      <c r="L12" s="94"/>
      <c r="M12" s="95"/>
      <c r="N12" s="94"/>
      <c r="O12" s="96"/>
      <c r="P12" s="97"/>
      <c r="Q12" s="23"/>
      <c r="R12" s="54"/>
      <c r="S12" s="47"/>
      <c r="T12" s="164"/>
    </row>
    <row r="13" spans="1:27" ht="56.25" customHeight="1" thickBot="1">
      <c r="A13" s="8" t="s">
        <v>5</v>
      </c>
      <c r="B13" s="260" t="s">
        <v>54</v>
      </c>
      <c r="C13" s="192" t="s">
        <v>6</v>
      </c>
      <c r="D13" s="198">
        <f>J13+K13+P13+O13</f>
        <v>124581</v>
      </c>
      <c r="E13" s="272">
        <v>62584</v>
      </c>
      <c r="F13" s="194">
        <f>26340+23329+1956</f>
        <v>51625</v>
      </c>
      <c r="G13" s="231">
        <f>7778+3181</f>
        <v>10959</v>
      </c>
      <c r="H13" s="194">
        <v>0</v>
      </c>
      <c r="I13" s="278">
        <v>0</v>
      </c>
      <c r="J13" s="202">
        <f>SUM(E13:H13)</f>
        <v>125168</v>
      </c>
      <c r="K13" s="98"/>
      <c r="L13" s="99"/>
      <c r="M13" s="114"/>
      <c r="N13" s="109"/>
      <c r="O13" s="115">
        <v>-587</v>
      </c>
      <c r="P13" s="116"/>
      <c r="Q13" s="65"/>
      <c r="R13" s="56"/>
      <c r="S13" s="47"/>
      <c r="U13" s="29"/>
      <c r="V13" s="29"/>
      <c r="W13" s="29"/>
      <c r="X13" s="29"/>
      <c r="Y13" s="233"/>
      <c r="Z13" s="29"/>
      <c r="AA13" s="29"/>
    </row>
    <row r="14" spans="1:21" ht="30" customHeight="1" thickBot="1">
      <c r="A14" s="5"/>
      <c r="B14" s="261" t="s">
        <v>56</v>
      </c>
      <c r="C14" s="234" t="s">
        <v>7</v>
      </c>
      <c r="D14" s="227" t="e">
        <f>#REF!</f>
        <v>#REF!</v>
      </c>
      <c r="E14" s="273">
        <f>+E15+E16+E17+E18</f>
        <v>1442822.9530561983</v>
      </c>
      <c r="F14" s="243">
        <f>+F15+F16+F17+F18</f>
        <v>581162</v>
      </c>
      <c r="G14" s="244">
        <f>+G15+G16+G17+G18</f>
        <v>270526</v>
      </c>
      <c r="H14" s="243">
        <f>+H15+H16+H17+H18</f>
        <v>258191</v>
      </c>
      <c r="I14" s="281">
        <f>+I15+I16+I17+I18</f>
        <v>332944</v>
      </c>
      <c r="J14" s="203" t="e">
        <f>#REF!</f>
        <v>#REF!</v>
      </c>
      <c r="K14" s="118" t="e">
        <f>#REF!</f>
        <v>#REF!</v>
      </c>
      <c r="L14" s="119" t="e">
        <f>#REF!</f>
        <v>#REF!</v>
      </c>
      <c r="M14" s="120"/>
      <c r="N14" s="121"/>
      <c r="O14" s="122" t="e">
        <f>#REF!</f>
        <v>#REF!</v>
      </c>
      <c r="P14" s="123" t="e">
        <f>#REF!</f>
        <v>#REF!</v>
      </c>
      <c r="Q14" s="69"/>
      <c r="R14" s="70"/>
      <c r="S14" s="71"/>
      <c r="U14" s="20"/>
    </row>
    <row r="15" spans="1:23" ht="54.75" customHeight="1" thickBot="1">
      <c r="A15" s="10"/>
      <c r="B15" s="262" t="s">
        <v>57</v>
      </c>
      <c r="C15" s="266" t="s">
        <v>47</v>
      </c>
      <c r="D15" s="102">
        <f>J15+K15+O15+P15</f>
        <v>1782987</v>
      </c>
      <c r="E15" s="274">
        <v>947040</v>
      </c>
      <c r="F15" s="257">
        <v>387886</v>
      </c>
      <c r="G15" s="256">
        <v>161740</v>
      </c>
      <c r="H15" s="194">
        <v>172871</v>
      </c>
      <c r="I15" s="278">
        <v>224543</v>
      </c>
      <c r="J15" s="204">
        <f>SUM(E15:H15)</f>
        <v>1669537</v>
      </c>
      <c r="K15" s="98">
        <v>42000</v>
      </c>
      <c r="L15" s="99"/>
      <c r="M15" s="100"/>
      <c r="N15" s="99"/>
      <c r="O15" s="101">
        <v>71450</v>
      </c>
      <c r="P15" s="97"/>
      <c r="Q15" s="24"/>
      <c r="R15" s="53"/>
      <c r="S15" s="46"/>
      <c r="T15" s="30"/>
      <c r="U15" s="28" t="s">
        <v>58</v>
      </c>
      <c r="V15" s="28"/>
      <c r="W15" s="28"/>
    </row>
    <row r="16" spans="1:21" ht="22.5" customHeight="1" thickBot="1">
      <c r="A16" s="11" t="s">
        <v>0</v>
      </c>
      <c r="B16" s="263" t="s">
        <v>8</v>
      </c>
      <c r="C16" s="258" t="s">
        <v>1</v>
      </c>
      <c r="D16" s="125">
        <f>J16+K16+O16+P16</f>
        <v>235664</v>
      </c>
      <c r="E16" s="275">
        <v>38049</v>
      </c>
      <c r="F16" s="247">
        <v>16830</v>
      </c>
      <c r="G16" s="290">
        <v>7565</v>
      </c>
      <c r="H16" s="189">
        <v>4002</v>
      </c>
      <c r="I16" s="282">
        <f>10514-862</f>
        <v>9652</v>
      </c>
      <c r="J16" s="107">
        <f>SUM(E16:H16)</f>
        <v>66446</v>
      </c>
      <c r="K16" s="98">
        <v>1000</v>
      </c>
      <c r="L16" s="99"/>
      <c r="M16" s="100"/>
      <c r="N16" s="99"/>
      <c r="O16" s="101">
        <f>144718+23500</f>
        <v>168218</v>
      </c>
      <c r="P16" s="97"/>
      <c r="Q16" s="66"/>
      <c r="R16" s="59"/>
      <c r="S16" s="64"/>
      <c r="T16" s="28"/>
      <c r="U16" s="34"/>
    </row>
    <row r="17" spans="1:25" ht="40.5" customHeight="1" thickBot="1">
      <c r="A17" s="11" t="s">
        <v>2</v>
      </c>
      <c r="B17" s="260" t="s">
        <v>9</v>
      </c>
      <c r="C17" s="128" t="s">
        <v>49</v>
      </c>
      <c r="D17" s="198">
        <f>J17+K17+O17+P17</f>
        <v>1088747.9530561983</v>
      </c>
      <c r="E17" s="285">
        <v>93202.95305619824</v>
      </c>
      <c r="F17" s="286">
        <f>37038+2717+391+3164</f>
        <v>43310</v>
      </c>
      <c r="G17" s="287">
        <f>31606+1573+930+1832</f>
        <v>35941</v>
      </c>
      <c r="H17" s="286">
        <f>2094+1430+1455+1665</f>
        <v>6644</v>
      </c>
      <c r="I17" s="288">
        <f>3943+2145+100+1120</f>
        <v>7308</v>
      </c>
      <c r="J17" s="204">
        <f>SUM(E17:H17)</f>
        <v>179097.95305619825</v>
      </c>
      <c r="K17" s="98">
        <v>32300</v>
      </c>
      <c r="L17" s="99"/>
      <c r="M17" s="100"/>
      <c r="N17" s="99"/>
      <c r="O17" s="101">
        <v>877350</v>
      </c>
      <c r="P17" s="97"/>
      <c r="Q17" s="31"/>
      <c r="R17" s="57"/>
      <c r="S17" s="46"/>
      <c r="T17" s="50"/>
      <c r="U17" s="28"/>
      <c r="V17" s="28"/>
      <c r="W17" s="28"/>
      <c r="X17" s="29"/>
      <c r="Y17" s="29"/>
    </row>
    <row r="18" spans="1:20" ht="33" customHeight="1" thickBot="1">
      <c r="A18" s="12" t="s">
        <v>3</v>
      </c>
      <c r="B18" s="264" t="s">
        <v>48</v>
      </c>
      <c r="C18" s="237" t="s">
        <v>22</v>
      </c>
      <c r="D18" s="235">
        <f>J18+K18+O18+P18</f>
        <v>678511</v>
      </c>
      <c r="E18" s="276">
        <v>364531</v>
      </c>
      <c r="F18" s="251">
        <v>133136</v>
      </c>
      <c r="G18" s="289">
        <v>65280</v>
      </c>
      <c r="H18" s="251">
        <v>74674</v>
      </c>
      <c r="I18" s="282">
        <v>91441</v>
      </c>
      <c r="J18" s="206">
        <f>SUM(E18:H18)</f>
        <v>637621</v>
      </c>
      <c r="K18" s="98"/>
      <c r="L18" s="99"/>
      <c r="M18" s="100"/>
      <c r="N18" s="99"/>
      <c r="O18" s="101">
        <v>40890</v>
      </c>
      <c r="P18" s="97"/>
      <c r="Q18" s="32"/>
      <c r="R18" s="58"/>
      <c r="S18" s="63"/>
      <c r="T18" s="28"/>
    </row>
    <row r="19" spans="1:31" ht="22.5" customHeight="1" thickBot="1">
      <c r="A19" s="13"/>
      <c r="B19" s="267" t="s">
        <v>27</v>
      </c>
      <c r="C19" s="238" t="s">
        <v>23</v>
      </c>
      <c r="D19" s="236" t="e">
        <f>#REF!-D14+#REF!</f>
        <v>#REF!</v>
      </c>
      <c r="E19" s="277">
        <f>E11-E14</f>
        <v>-164840.23270327388</v>
      </c>
      <c r="F19" s="253">
        <f>F11-F14</f>
        <v>-99609</v>
      </c>
      <c r="G19" s="254">
        <f>G11-G14</f>
        <v>-53977</v>
      </c>
      <c r="H19" s="253">
        <f>H11-H14</f>
        <v>-12116</v>
      </c>
      <c r="I19" s="283">
        <f>I11-I14</f>
        <v>862</v>
      </c>
      <c r="J19" s="205" t="e">
        <f>#REF!-J14+#REF!</f>
        <v>#REF!</v>
      </c>
      <c r="K19" s="184" t="e">
        <f>#REF!-K14+#REF!</f>
        <v>#REF!</v>
      </c>
      <c r="L19" s="185" t="e">
        <f>#REF!-L14+#REF!</f>
        <v>#REF!</v>
      </c>
      <c r="M19" s="186"/>
      <c r="N19" s="185"/>
      <c r="O19" s="187" t="e">
        <f>#REF!-O14+#REF!</f>
        <v>#REF!</v>
      </c>
      <c r="P19" s="124" t="e">
        <f>#REF!-P14+#REF!</f>
        <v>#REF!</v>
      </c>
      <c r="Q19" s="174"/>
      <c r="R19" s="175"/>
      <c r="S19" s="62"/>
      <c r="U19" s="233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0" ht="23.25" customHeight="1" hidden="1" thickBot="1">
      <c r="A20" s="176"/>
      <c r="B20" s="177"/>
      <c r="C20" s="178"/>
      <c r="D20" s="179"/>
      <c r="E20" s="180"/>
      <c r="F20" s="195"/>
      <c r="G20" s="106"/>
      <c r="H20" s="105"/>
      <c r="I20" s="130"/>
      <c r="J20" s="207"/>
      <c r="K20" s="171"/>
      <c r="L20" s="172"/>
      <c r="M20" s="173"/>
      <c r="N20" s="172"/>
      <c r="O20" s="153"/>
      <c r="P20" s="154"/>
      <c r="Q20" s="181"/>
      <c r="R20" s="182"/>
      <c r="S20" s="64"/>
      <c r="U20" s="1"/>
      <c r="V20" s="28"/>
      <c r="W20" s="28"/>
      <c r="AA20" s="41"/>
      <c r="AB20" s="42"/>
      <c r="AC20" s="42"/>
      <c r="AD20" s="33"/>
    </row>
    <row r="21" spans="1:31" ht="15" customHeight="1" hidden="1" thickBot="1">
      <c r="A21" s="9"/>
      <c r="B21" s="19" t="s">
        <v>28</v>
      </c>
      <c r="C21" s="134"/>
      <c r="D21" s="135"/>
      <c r="E21" s="91"/>
      <c r="F21" s="169"/>
      <c r="G21" s="103"/>
      <c r="H21" s="222"/>
      <c r="I21" s="219"/>
      <c r="J21" s="170"/>
      <c r="K21" s="136"/>
      <c r="L21" s="111"/>
      <c r="M21" s="110"/>
      <c r="N21" s="111"/>
      <c r="O21" s="112"/>
      <c r="P21" s="113"/>
      <c r="Q21" s="26"/>
      <c r="R21" s="57"/>
      <c r="S21" s="46"/>
      <c r="U21" s="39"/>
      <c r="AA21" s="38"/>
      <c r="AE21" s="38"/>
    </row>
    <row r="22" spans="1:21" ht="17.25" hidden="1">
      <c r="A22" s="18"/>
      <c r="B22" s="14" t="s">
        <v>10</v>
      </c>
      <c r="C22" s="137" t="s">
        <v>11</v>
      </c>
      <c r="D22" s="138">
        <f>J22+K22+P22</f>
        <v>108</v>
      </c>
      <c r="E22" s="132">
        <f>E23</f>
        <v>3</v>
      </c>
      <c r="F22" s="190">
        <f>F23</f>
        <v>9</v>
      </c>
      <c r="G22" s="216">
        <v>51</v>
      </c>
      <c r="H22" s="223">
        <f>H23</f>
        <v>40</v>
      </c>
      <c r="I22" s="199"/>
      <c r="J22" s="208">
        <f>J23</f>
        <v>103</v>
      </c>
      <c r="K22" s="108">
        <f>K23</f>
        <v>5</v>
      </c>
      <c r="L22" s="109"/>
      <c r="M22" s="114"/>
      <c r="N22" s="109"/>
      <c r="O22" s="115"/>
      <c r="P22" s="116">
        <f>Q22+R22+S22</f>
        <v>0</v>
      </c>
      <c r="Q22" s="25"/>
      <c r="R22" s="54"/>
      <c r="S22" s="47"/>
      <c r="U22" s="40"/>
    </row>
    <row r="23" spans="1:21" ht="17.25" hidden="1">
      <c r="A23" s="15"/>
      <c r="B23" s="16" t="s">
        <v>12</v>
      </c>
      <c r="C23" s="133" t="s">
        <v>13</v>
      </c>
      <c r="D23" s="139">
        <f>J23+K23+P23</f>
        <v>108</v>
      </c>
      <c r="E23" s="126">
        <v>3</v>
      </c>
      <c r="F23" s="190">
        <v>9</v>
      </c>
      <c r="G23" s="127">
        <v>51</v>
      </c>
      <c r="H23" s="212">
        <v>40</v>
      </c>
      <c r="I23" s="199"/>
      <c r="J23" s="209">
        <f>SUM(E23:H23)</f>
        <v>103</v>
      </c>
      <c r="K23" s="98">
        <v>5</v>
      </c>
      <c r="L23" s="99"/>
      <c r="M23" s="100"/>
      <c r="N23" s="99"/>
      <c r="O23" s="101"/>
      <c r="P23" s="97">
        <f>Q23+R23+S23</f>
        <v>0</v>
      </c>
      <c r="Q23" s="21"/>
      <c r="R23" s="55"/>
      <c r="S23" s="48"/>
      <c r="U23" s="39"/>
    </row>
    <row r="24" spans="1:32" ht="17.25" hidden="1">
      <c r="A24" s="15"/>
      <c r="B24" s="16" t="s">
        <v>14</v>
      </c>
      <c r="C24" s="133" t="s">
        <v>15</v>
      </c>
      <c r="D24" s="139">
        <f>J24+K24+P24</f>
        <v>108</v>
      </c>
      <c r="E24" s="126">
        <f>E25</f>
        <v>3</v>
      </c>
      <c r="F24" s="190">
        <f>F25</f>
        <v>9</v>
      </c>
      <c r="G24" s="127">
        <v>51</v>
      </c>
      <c r="H24" s="212">
        <f>H25</f>
        <v>40</v>
      </c>
      <c r="I24" s="199"/>
      <c r="J24" s="209">
        <f>J25</f>
        <v>103</v>
      </c>
      <c r="K24" s="98">
        <f>K25</f>
        <v>5</v>
      </c>
      <c r="L24" s="99"/>
      <c r="M24" s="100"/>
      <c r="N24" s="99"/>
      <c r="O24" s="101"/>
      <c r="P24" s="97">
        <f>Q24+R24+S24</f>
        <v>0</v>
      </c>
      <c r="Q24" s="21"/>
      <c r="R24" s="55"/>
      <c r="S24" s="48"/>
      <c r="U24" s="33"/>
      <c r="AE24" s="38"/>
      <c r="AF24" s="33">
        <f>AE24-AC24</f>
        <v>0</v>
      </c>
    </row>
    <row r="25" spans="1:23" ht="17.25" hidden="1">
      <c r="A25" s="15"/>
      <c r="B25" s="16" t="s">
        <v>12</v>
      </c>
      <c r="C25" s="133" t="s">
        <v>16</v>
      </c>
      <c r="D25" s="139">
        <f>J25+K25+P25</f>
        <v>108</v>
      </c>
      <c r="E25" s="126">
        <v>3</v>
      </c>
      <c r="F25" s="190">
        <v>9</v>
      </c>
      <c r="G25" s="127">
        <v>51</v>
      </c>
      <c r="H25" s="212">
        <v>40</v>
      </c>
      <c r="I25" s="199"/>
      <c r="J25" s="209">
        <f>SUM(E25:H25)</f>
        <v>103</v>
      </c>
      <c r="K25" s="98">
        <v>5</v>
      </c>
      <c r="L25" s="99"/>
      <c r="M25" s="100"/>
      <c r="N25" s="99"/>
      <c r="O25" s="101"/>
      <c r="P25" s="97">
        <f>Q25+R25+S25</f>
        <v>0</v>
      </c>
      <c r="Q25" s="21"/>
      <c r="R25" s="55"/>
      <c r="S25" s="48"/>
      <c r="V25" s="28"/>
      <c r="W25" s="28"/>
    </row>
    <row r="26" spans="1:28" ht="17.25" hidden="1">
      <c r="A26" s="15"/>
      <c r="B26" s="16" t="s">
        <v>17</v>
      </c>
      <c r="C26" s="133" t="s">
        <v>18</v>
      </c>
      <c r="D26" s="140" t="e">
        <f>D27</f>
        <v>#REF!</v>
      </c>
      <c r="E26" s="126"/>
      <c r="F26" s="191"/>
      <c r="G26" s="127"/>
      <c r="H26" s="212"/>
      <c r="I26" s="199"/>
      <c r="J26" s="209"/>
      <c r="K26" s="98"/>
      <c r="L26" s="99"/>
      <c r="M26" s="100"/>
      <c r="N26" s="99"/>
      <c r="O26" s="101"/>
      <c r="P26" s="97"/>
      <c r="Q26" s="21"/>
      <c r="R26" s="55"/>
      <c r="S26" s="49"/>
      <c r="AB26" s="38"/>
    </row>
    <row r="27" spans="1:24" ht="18" hidden="1" thickBot="1">
      <c r="A27" s="15"/>
      <c r="B27" s="35" t="s">
        <v>12</v>
      </c>
      <c r="C27" s="141" t="s">
        <v>19</v>
      </c>
      <c r="D27" s="142" t="e">
        <f>#REF!/D25</f>
        <v>#REF!</v>
      </c>
      <c r="E27" s="143" t="e">
        <f>#REF!/E25</f>
        <v>#REF!</v>
      </c>
      <c r="F27" s="197" t="e">
        <f>#REF!/F25</f>
        <v>#REF!</v>
      </c>
      <c r="G27" s="217" t="e">
        <f>#REF!/G25</f>
        <v>#REF!</v>
      </c>
      <c r="H27" s="224" t="e">
        <f>#REF!/H25</f>
        <v>#REF!</v>
      </c>
      <c r="I27" s="220"/>
      <c r="J27" s="210" t="e">
        <f>#REF!/J25</f>
        <v>#REF!</v>
      </c>
      <c r="K27" s="144" t="e">
        <f>#REF!/K25</f>
        <v>#REF!</v>
      </c>
      <c r="L27" s="145"/>
      <c r="M27" s="146"/>
      <c r="N27" s="147"/>
      <c r="O27" s="148"/>
      <c r="P27" s="149"/>
      <c r="Q27" s="67"/>
      <c r="R27" s="60"/>
      <c r="S27" s="68"/>
      <c r="V27" s="37"/>
      <c r="W27" s="37"/>
      <c r="X27" s="33"/>
    </row>
    <row r="28" spans="1:27" ht="30" hidden="1" thickBot="1">
      <c r="A28" s="17"/>
      <c r="B28" s="73" t="s">
        <v>20</v>
      </c>
      <c r="C28" s="150" t="s">
        <v>21</v>
      </c>
      <c r="D28" s="151">
        <f>J28+K28+Q28+R28</f>
        <v>616</v>
      </c>
      <c r="E28" s="152"/>
      <c r="F28" s="215"/>
      <c r="G28" s="193">
        <v>328</v>
      </c>
      <c r="H28" s="152">
        <v>288</v>
      </c>
      <c r="I28" s="199"/>
      <c r="J28" s="211">
        <f>SUM(E28:H28)</f>
        <v>616</v>
      </c>
      <c r="K28" s="117"/>
      <c r="L28" s="104"/>
      <c r="M28" s="114"/>
      <c r="N28" s="111"/>
      <c r="O28" s="153"/>
      <c r="P28" s="154"/>
      <c r="Q28" s="74"/>
      <c r="R28" s="75"/>
      <c r="S28" s="64"/>
      <c r="U28" s="43"/>
      <c r="V28" s="33"/>
      <c r="W28" s="33"/>
      <c r="Z28" s="36"/>
      <c r="AA28" s="36"/>
    </row>
    <row r="29" spans="1:27" ht="18" hidden="1" thickBot="1">
      <c r="A29" s="72"/>
      <c r="B29" s="76"/>
      <c r="C29" s="155"/>
      <c r="D29" s="156"/>
      <c r="E29" s="157"/>
      <c r="F29" s="158"/>
      <c r="G29" s="218"/>
      <c r="H29" s="225"/>
      <c r="I29" s="221"/>
      <c r="J29" s="226"/>
      <c r="K29" s="159"/>
      <c r="L29" s="160"/>
      <c r="M29" s="161"/>
      <c r="N29" s="162"/>
      <c r="O29" s="163"/>
      <c r="P29" s="160"/>
      <c r="Q29" s="77"/>
      <c r="R29" s="78"/>
      <c r="S29" s="79"/>
      <c r="U29" s="43"/>
      <c r="V29" s="33"/>
      <c r="W29" s="33"/>
      <c r="Z29" s="36"/>
      <c r="AA29" s="36"/>
    </row>
    <row r="30" spans="3:26" ht="17.25">
      <c r="C30" s="164"/>
      <c r="D30" s="164"/>
      <c r="E30" s="284"/>
      <c r="F30" s="164"/>
      <c r="G30" s="164"/>
      <c r="H30" s="164"/>
      <c r="I30" s="164"/>
      <c r="J30" s="165"/>
      <c r="K30" s="164"/>
      <c r="L30" s="164"/>
      <c r="M30" s="164"/>
      <c r="N30" s="164"/>
      <c r="O30" s="164"/>
      <c r="P30" s="164"/>
      <c r="V30" s="33"/>
      <c r="W30" s="33"/>
      <c r="Z30" s="36"/>
    </row>
    <row r="31" spans="2:26" ht="15">
      <c r="B31" s="3" t="s">
        <v>75</v>
      </c>
      <c r="E31" s="3">
        <f>SUM(F31:I31)</f>
        <v>-164840</v>
      </c>
      <c r="F31" s="3">
        <v>-99609</v>
      </c>
      <c r="G31">
        <v>-53977</v>
      </c>
      <c r="H31">
        <v>-12116</v>
      </c>
      <c r="I31">
        <v>862</v>
      </c>
      <c r="V31" s="33"/>
      <c r="W31" s="33"/>
      <c r="Z31" s="36"/>
    </row>
    <row r="32" spans="22:26" ht="15">
      <c r="V32" s="33"/>
      <c r="W32" s="33"/>
      <c r="Z32" s="36"/>
    </row>
    <row r="33" spans="22:26" ht="15">
      <c r="V33" s="33"/>
      <c r="W33" s="33"/>
      <c r="Z33" s="36"/>
    </row>
    <row r="34" spans="22:26" ht="15">
      <c r="V34" s="33"/>
      <c r="W34" s="33"/>
      <c r="Z34" s="36"/>
    </row>
    <row r="35" spans="22:26" ht="15">
      <c r="V35" s="33"/>
      <c r="W35" s="33"/>
      <c r="Z35" s="36"/>
    </row>
    <row r="36" spans="22:26" ht="15">
      <c r="V36" s="33"/>
      <c r="W36" s="33"/>
      <c r="Z36" s="36"/>
    </row>
    <row r="37" spans="22:26" ht="15">
      <c r="V37" s="33"/>
      <c r="W37" s="33"/>
      <c r="Z37" s="36"/>
    </row>
    <row r="38" spans="26:27" ht="15">
      <c r="Z38" s="37"/>
      <c r="AA38" s="36"/>
    </row>
    <row r="40" ht="15">
      <c r="Z40" s="36"/>
    </row>
  </sheetData>
  <sheetProtection/>
  <mergeCells count="22">
    <mergeCell ref="A4:A9"/>
    <mergeCell ref="B4:B9"/>
    <mergeCell ref="D4:D9"/>
    <mergeCell ref="F4:F9"/>
    <mergeCell ref="G4:G9"/>
    <mergeCell ref="H4:H9"/>
    <mergeCell ref="Q4:Q9"/>
    <mergeCell ref="I4:I9"/>
    <mergeCell ref="J4:J9"/>
    <mergeCell ref="K4:K9"/>
    <mergeCell ref="B1:I1"/>
    <mergeCell ref="B2:I2"/>
    <mergeCell ref="R4:R9"/>
    <mergeCell ref="S4:S9"/>
    <mergeCell ref="E3:E9"/>
    <mergeCell ref="C3:C9"/>
    <mergeCell ref="F3:I3"/>
    <mergeCell ref="L4:L9"/>
    <mergeCell ref="M4:M9"/>
    <mergeCell ref="N4:N9"/>
    <mergeCell ref="O4:O9"/>
    <mergeCell ref="P4:P9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70" zoomScaleNormal="70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F37" sqref="F37"/>
    </sheetView>
  </sheetViews>
  <sheetFormatPr defaultColWidth="9.140625" defaultRowHeight="12.75"/>
  <cols>
    <col min="1" max="1" width="5.28125" style="3" hidden="1" customWidth="1"/>
    <col min="2" max="2" width="73.140625" style="3" customWidth="1"/>
    <col min="3" max="3" width="9.57421875" style="3" customWidth="1"/>
    <col min="4" max="4" width="12.57421875" style="3" customWidth="1"/>
    <col min="5" max="5" width="12.28125" style="0" customWidth="1"/>
    <col min="6" max="6" width="13.421875" style="0" customWidth="1"/>
    <col min="7" max="7" width="12.421875" style="0" customWidth="1"/>
    <col min="8" max="8" width="12.7109375" style="0" customWidth="1"/>
    <col min="9" max="10" width="13.140625" style="0" customWidth="1"/>
    <col min="11" max="12" width="12.28125" style="0" customWidth="1"/>
    <col min="13" max="13" width="16.8515625" style="0" bestFit="1" customWidth="1"/>
    <col min="14" max="14" width="16.8515625" style="0" customWidth="1"/>
    <col min="15" max="15" width="17.7109375" style="0" customWidth="1"/>
    <col min="16" max="16" width="10.7109375" style="0" customWidth="1"/>
    <col min="17" max="17" width="14.421875" style="0" customWidth="1"/>
    <col min="18" max="18" width="11.28125" style="0" customWidth="1"/>
    <col min="19" max="19" width="11.00390625" style="0" customWidth="1"/>
    <col min="20" max="20" width="12.8515625" style="0" customWidth="1"/>
    <col min="21" max="21" width="11.140625" style="0" customWidth="1"/>
    <col min="22" max="22" width="10.00390625" style="0" customWidth="1"/>
  </cols>
  <sheetData>
    <row r="1" spans="1:12" ht="30.75" customHeight="1">
      <c r="A1" s="2"/>
      <c r="B1" s="336" t="s">
        <v>100</v>
      </c>
      <c r="C1" s="336"/>
      <c r="D1" s="336"/>
      <c r="E1" s="336"/>
      <c r="F1" s="336"/>
      <c r="G1" s="336"/>
      <c r="H1" s="336"/>
      <c r="I1" s="336"/>
      <c r="J1" s="336"/>
      <c r="K1" s="336"/>
      <c r="L1" s="326"/>
    </row>
    <row r="2" spans="1:12" ht="18.75" thickBot="1">
      <c r="A2" s="2"/>
      <c r="B2" s="337" t="s">
        <v>50</v>
      </c>
      <c r="C2" s="337"/>
      <c r="D2" s="337"/>
      <c r="E2" s="337"/>
      <c r="F2" s="337"/>
      <c r="G2" s="337"/>
      <c r="H2" s="337"/>
      <c r="I2" s="337"/>
      <c r="J2" s="337"/>
      <c r="K2" s="337"/>
      <c r="L2" s="271"/>
    </row>
    <row r="3" spans="1:12" ht="12.75" customHeight="1">
      <c r="A3" s="393" t="s">
        <v>25</v>
      </c>
      <c r="B3" s="376" t="s">
        <v>24</v>
      </c>
      <c r="C3" s="338" t="s">
        <v>26</v>
      </c>
      <c r="D3" s="341" t="s">
        <v>39</v>
      </c>
      <c r="E3" s="341" t="s">
        <v>40</v>
      </c>
      <c r="F3" s="406" t="s">
        <v>41</v>
      </c>
      <c r="G3" s="341" t="s">
        <v>42</v>
      </c>
      <c r="H3" s="398" t="s">
        <v>43</v>
      </c>
      <c r="I3" s="398" t="s">
        <v>44</v>
      </c>
      <c r="J3" s="398" t="s">
        <v>45</v>
      </c>
      <c r="K3" s="401" t="s">
        <v>46</v>
      </c>
      <c r="L3" s="341" t="s">
        <v>99</v>
      </c>
    </row>
    <row r="4" spans="1:12" ht="15.75" customHeight="1">
      <c r="A4" s="394"/>
      <c r="B4" s="377"/>
      <c r="C4" s="339"/>
      <c r="D4" s="342"/>
      <c r="E4" s="342"/>
      <c r="F4" s="407"/>
      <c r="G4" s="342"/>
      <c r="H4" s="399"/>
      <c r="I4" s="399"/>
      <c r="J4" s="399"/>
      <c r="K4" s="402"/>
      <c r="L4" s="342"/>
    </row>
    <row r="5" spans="1:12" ht="33" customHeight="1">
      <c r="A5" s="394"/>
      <c r="B5" s="377"/>
      <c r="C5" s="339"/>
      <c r="D5" s="342"/>
      <c r="E5" s="342"/>
      <c r="F5" s="407"/>
      <c r="G5" s="342"/>
      <c r="H5" s="399"/>
      <c r="I5" s="399"/>
      <c r="J5" s="399"/>
      <c r="K5" s="402"/>
      <c r="L5" s="342"/>
    </row>
    <row r="6" spans="1:12" ht="21" customHeight="1" thickBot="1">
      <c r="A6" s="394"/>
      <c r="B6" s="377"/>
      <c r="C6" s="339"/>
      <c r="D6" s="342"/>
      <c r="E6" s="342"/>
      <c r="F6" s="407"/>
      <c r="G6" s="342"/>
      <c r="H6" s="399"/>
      <c r="I6" s="399"/>
      <c r="J6" s="399"/>
      <c r="K6" s="402"/>
      <c r="L6" s="404"/>
    </row>
    <row r="7" spans="1:12" ht="15" customHeight="1" hidden="1" thickBot="1">
      <c r="A7" s="394"/>
      <c r="B7" s="377"/>
      <c r="C7" s="339"/>
      <c r="D7" s="342"/>
      <c r="E7" s="342"/>
      <c r="F7" s="407"/>
      <c r="G7" s="342"/>
      <c r="H7" s="399"/>
      <c r="I7" s="399"/>
      <c r="J7" s="399"/>
      <c r="K7" s="402"/>
      <c r="L7" s="327"/>
    </row>
    <row r="8" spans="1:13" ht="21.75" customHeight="1" hidden="1" thickBot="1">
      <c r="A8" s="395"/>
      <c r="B8" s="377"/>
      <c r="C8" s="339"/>
      <c r="D8" s="342"/>
      <c r="E8" s="342"/>
      <c r="F8" s="407"/>
      <c r="G8" s="342"/>
      <c r="H8" s="405"/>
      <c r="I8" s="400"/>
      <c r="J8" s="400"/>
      <c r="K8" s="403"/>
      <c r="L8" s="328"/>
      <c r="M8" s="33"/>
    </row>
    <row r="9" spans="1:14" ht="18.75" thickBot="1">
      <c r="A9" s="4"/>
      <c r="B9" s="228">
        <v>1</v>
      </c>
      <c r="C9" s="229">
        <v>2</v>
      </c>
      <c r="D9" s="194">
        <v>3</v>
      </c>
      <c r="E9" s="194">
        <v>4</v>
      </c>
      <c r="F9" s="231">
        <v>5</v>
      </c>
      <c r="G9" s="194">
        <v>6</v>
      </c>
      <c r="H9" s="231">
        <v>7</v>
      </c>
      <c r="I9" s="194">
        <v>8</v>
      </c>
      <c r="J9" s="194">
        <v>9</v>
      </c>
      <c r="K9" s="272">
        <v>10</v>
      </c>
      <c r="L9" s="194">
        <v>11</v>
      </c>
      <c r="M9" s="44"/>
      <c r="N9" s="33"/>
    </row>
    <row r="10" spans="1:12" ht="42" customHeight="1" thickBot="1">
      <c r="A10" s="6" t="s">
        <v>4</v>
      </c>
      <c r="B10" s="268" t="s">
        <v>55</v>
      </c>
      <c r="C10" s="269"/>
      <c r="D10" s="243">
        <f aca="true" t="shared" si="0" ref="D10:L10">D11</f>
        <v>1427868</v>
      </c>
      <c r="E10" s="253">
        <f t="shared" si="0"/>
        <v>1861345</v>
      </c>
      <c r="F10" s="254">
        <f t="shared" si="0"/>
        <v>1708487</v>
      </c>
      <c r="G10" s="253">
        <f t="shared" si="0"/>
        <v>2458438</v>
      </c>
      <c r="H10" s="239">
        <f t="shared" si="0"/>
        <v>1326338</v>
      </c>
      <c r="I10" s="240">
        <f t="shared" si="0"/>
        <v>2216190</v>
      </c>
      <c r="J10" s="240">
        <f t="shared" si="0"/>
        <v>1278308</v>
      </c>
      <c r="K10" s="333">
        <f t="shared" si="0"/>
        <v>1832086</v>
      </c>
      <c r="L10" s="335">
        <f t="shared" si="0"/>
        <v>1059904</v>
      </c>
    </row>
    <row r="11" spans="1:13" ht="39" customHeight="1" thickBot="1">
      <c r="A11" s="7"/>
      <c r="B11" s="309" t="s">
        <v>73</v>
      </c>
      <c r="C11" s="310" t="s">
        <v>74</v>
      </c>
      <c r="D11" s="194">
        <v>1427868</v>
      </c>
      <c r="E11" s="194">
        <v>1861345</v>
      </c>
      <c r="F11" s="231">
        <v>1708487</v>
      </c>
      <c r="G11" s="194">
        <v>2458438</v>
      </c>
      <c r="H11" s="241">
        <v>1326338</v>
      </c>
      <c r="I11" s="242">
        <v>2216190</v>
      </c>
      <c r="J11" s="242">
        <v>1278308</v>
      </c>
      <c r="K11" s="332">
        <v>1832086</v>
      </c>
      <c r="L11" s="189">
        <v>1059904</v>
      </c>
      <c r="M11" s="188"/>
    </row>
    <row r="12" spans="1:12" ht="30" customHeight="1" thickBot="1">
      <c r="A12" s="5"/>
      <c r="B12" s="261" t="s">
        <v>56</v>
      </c>
      <c r="C12" s="234" t="s">
        <v>7</v>
      </c>
      <c r="D12" s="243">
        <f>+D13+D14+D15</f>
        <v>1673852</v>
      </c>
      <c r="E12" s="243">
        <f>+E13+E14+E15</f>
        <v>2022124</v>
      </c>
      <c r="F12" s="243">
        <f aca="true" t="shared" si="1" ref="F12:L12">+F13+F14+F15</f>
        <v>1656606</v>
      </c>
      <c r="G12" s="243">
        <f t="shared" si="1"/>
        <v>2675762</v>
      </c>
      <c r="H12" s="243">
        <f t="shared" si="1"/>
        <v>1724851</v>
      </c>
      <c r="I12" s="243">
        <f t="shared" si="1"/>
        <v>2394232</v>
      </c>
      <c r="J12" s="243">
        <f t="shared" si="1"/>
        <v>1317289</v>
      </c>
      <c r="K12" s="243">
        <f t="shared" si="1"/>
        <v>1507808</v>
      </c>
      <c r="L12" s="243">
        <f t="shared" si="1"/>
        <v>182977</v>
      </c>
    </row>
    <row r="13" spans="1:14" ht="54.75" customHeight="1" thickBot="1">
      <c r="A13" s="10"/>
      <c r="B13" s="262" t="s">
        <v>57</v>
      </c>
      <c r="C13" s="266" t="s">
        <v>47</v>
      </c>
      <c r="D13" s="255">
        <v>1021364</v>
      </c>
      <c r="E13" s="257">
        <v>1273232</v>
      </c>
      <c r="F13" s="256">
        <v>1012871</v>
      </c>
      <c r="G13" s="194">
        <v>1743564</v>
      </c>
      <c r="H13" s="231">
        <v>1078159</v>
      </c>
      <c r="I13" s="194">
        <v>1514188</v>
      </c>
      <c r="J13" s="194">
        <v>673710</v>
      </c>
      <c r="K13" s="272">
        <v>885584</v>
      </c>
      <c r="L13" s="189">
        <v>47105</v>
      </c>
      <c r="M13" s="28"/>
      <c r="N13" s="28"/>
    </row>
    <row r="14" spans="1:12" ht="22.5" customHeight="1" thickBot="1">
      <c r="A14" s="11" t="s">
        <v>0</v>
      </c>
      <c r="B14" s="263" t="s">
        <v>8</v>
      </c>
      <c r="C14" s="258" t="s">
        <v>1</v>
      </c>
      <c r="D14" s="189">
        <v>43175</v>
      </c>
      <c r="E14" s="247">
        <v>59012</v>
      </c>
      <c r="F14" s="248">
        <v>85161</v>
      </c>
      <c r="G14" s="189">
        <v>98218</v>
      </c>
      <c r="H14" s="252">
        <v>168867</v>
      </c>
      <c r="I14" s="251">
        <v>144853</v>
      </c>
      <c r="J14" s="251">
        <v>175335</v>
      </c>
      <c r="K14" s="276">
        <v>90993</v>
      </c>
      <c r="L14" s="194">
        <v>40141</v>
      </c>
    </row>
    <row r="15" spans="1:16" ht="40.5" customHeight="1" thickBot="1">
      <c r="A15" s="11" t="s">
        <v>2</v>
      </c>
      <c r="B15" s="260" t="s">
        <v>9</v>
      </c>
      <c r="C15" s="128" t="s">
        <v>49</v>
      </c>
      <c r="D15" s="249">
        <v>609313</v>
      </c>
      <c r="E15" s="249">
        <v>689880</v>
      </c>
      <c r="F15" s="250">
        <v>558574</v>
      </c>
      <c r="G15" s="249">
        <v>833980</v>
      </c>
      <c r="H15" s="250">
        <v>477825</v>
      </c>
      <c r="I15" s="249">
        <v>735191</v>
      </c>
      <c r="J15" s="249">
        <v>468244</v>
      </c>
      <c r="K15" s="305">
        <v>531231</v>
      </c>
      <c r="L15" s="334">
        <v>95731</v>
      </c>
      <c r="M15" s="28"/>
      <c r="N15" s="28"/>
      <c r="O15" s="29"/>
      <c r="P15" s="29"/>
    </row>
    <row r="16" spans="1:22" ht="22.5" customHeight="1" thickBot="1">
      <c r="A16" s="13"/>
      <c r="B16" s="267" t="s">
        <v>27</v>
      </c>
      <c r="C16" s="238" t="s">
        <v>23</v>
      </c>
      <c r="D16" s="253">
        <f>D10-D12</f>
        <v>-245984</v>
      </c>
      <c r="E16" s="253">
        <f aca="true" t="shared" si="2" ref="E16:L16">E10-E12</f>
        <v>-160779</v>
      </c>
      <c r="F16" s="253">
        <f t="shared" si="2"/>
        <v>51881</v>
      </c>
      <c r="G16" s="253">
        <f t="shared" si="2"/>
        <v>-217324</v>
      </c>
      <c r="H16" s="253">
        <f t="shared" si="2"/>
        <v>-398513</v>
      </c>
      <c r="I16" s="253">
        <f t="shared" si="2"/>
        <v>-178042</v>
      </c>
      <c r="J16" s="253">
        <f t="shared" si="2"/>
        <v>-38981</v>
      </c>
      <c r="K16" s="253">
        <f t="shared" si="2"/>
        <v>324278</v>
      </c>
      <c r="L16" s="253">
        <f t="shared" si="2"/>
        <v>876927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1" ht="23.25" customHeight="1" hidden="1" thickBot="1">
      <c r="A17" s="176"/>
      <c r="B17" s="177"/>
      <c r="C17" s="178"/>
      <c r="D17" s="180"/>
      <c r="E17" s="195"/>
      <c r="F17" s="106"/>
      <c r="G17" s="105"/>
      <c r="H17" s="130"/>
      <c r="I17" s="129"/>
      <c r="J17" s="129"/>
      <c r="K17" s="130"/>
      <c r="L17" s="106"/>
      <c r="M17" s="28"/>
      <c r="N17" s="28"/>
      <c r="R17" s="41"/>
      <c r="S17" s="42"/>
      <c r="T17" s="42"/>
      <c r="U17" s="33"/>
    </row>
    <row r="18" spans="1:22" ht="15" customHeight="1" hidden="1" thickBot="1">
      <c r="A18" s="9"/>
      <c r="B18" s="19" t="s">
        <v>28</v>
      </c>
      <c r="C18" s="134"/>
      <c r="D18" s="91"/>
      <c r="E18" s="169"/>
      <c r="F18" s="103"/>
      <c r="G18" s="222"/>
      <c r="H18" s="219"/>
      <c r="I18" s="131"/>
      <c r="J18" s="131"/>
      <c r="K18" s="219"/>
      <c r="L18" s="329"/>
      <c r="R18" s="38"/>
      <c r="V18" s="38"/>
    </row>
    <row r="19" spans="1:12" ht="17.25" hidden="1">
      <c r="A19" s="18"/>
      <c r="B19" s="14" t="s">
        <v>10</v>
      </c>
      <c r="C19" s="137" t="s">
        <v>11</v>
      </c>
      <c r="D19" s="132">
        <f>D20</f>
        <v>3</v>
      </c>
      <c r="E19" s="190">
        <f>E20</f>
        <v>9</v>
      </c>
      <c r="F19" s="216">
        <v>51</v>
      </c>
      <c r="G19" s="223">
        <f>G20</f>
        <v>40</v>
      </c>
      <c r="H19" s="199"/>
      <c r="I19" s="212"/>
      <c r="J19" s="212"/>
      <c r="K19" s="199"/>
      <c r="L19" s="193"/>
    </row>
    <row r="20" spans="1:12" ht="17.25" hidden="1">
      <c r="A20" s="15"/>
      <c r="B20" s="16" t="s">
        <v>12</v>
      </c>
      <c r="C20" s="133" t="s">
        <v>13</v>
      </c>
      <c r="D20" s="126">
        <v>3</v>
      </c>
      <c r="E20" s="190">
        <v>9</v>
      </c>
      <c r="F20" s="127">
        <v>51</v>
      </c>
      <c r="G20" s="212">
        <v>40</v>
      </c>
      <c r="H20" s="199"/>
      <c r="I20" s="212"/>
      <c r="J20" s="212"/>
      <c r="K20" s="199"/>
      <c r="L20" s="193"/>
    </row>
    <row r="21" spans="1:23" ht="17.25" hidden="1">
      <c r="A21" s="15"/>
      <c r="B21" s="16" t="s">
        <v>14</v>
      </c>
      <c r="C21" s="133" t="s">
        <v>15</v>
      </c>
      <c r="D21" s="126">
        <f>D22</f>
        <v>3</v>
      </c>
      <c r="E21" s="190">
        <f>E22</f>
        <v>9</v>
      </c>
      <c r="F21" s="127">
        <v>51</v>
      </c>
      <c r="G21" s="212">
        <f>G22</f>
        <v>40</v>
      </c>
      <c r="H21" s="199"/>
      <c r="I21" s="212"/>
      <c r="J21" s="212"/>
      <c r="K21" s="199"/>
      <c r="L21" s="193"/>
      <c r="V21" s="38"/>
      <c r="W21" s="33">
        <f>V21-T21</f>
        <v>0</v>
      </c>
    </row>
    <row r="22" spans="1:14" ht="17.25" hidden="1">
      <c r="A22" s="15"/>
      <c r="B22" s="16" t="s">
        <v>12</v>
      </c>
      <c r="C22" s="133" t="s">
        <v>16</v>
      </c>
      <c r="D22" s="126">
        <v>3</v>
      </c>
      <c r="E22" s="190">
        <v>9</v>
      </c>
      <c r="F22" s="127">
        <v>51</v>
      </c>
      <c r="G22" s="212">
        <v>40</v>
      </c>
      <c r="H22" s="199"/>
      <c r="I22" s="212"/>
      <c r="J22" s="212"/>
      <c r="K22" s="199"/>
      <c r="L22" s="193"/>
      <c r="M22" s="28"/>
      <c r="N22" s="28"/>
    </row>
    <row r="23" spans="1:19" ht="17.25" hidden="1">
      <c r="A23" s="15"/>
      <c r="B23" s="16" t="s">
        <v>17</v>
      </c>
      <c r="C23" s="133" t="s">
        <v>18</v>
      </c>
      <c r="D23" s="126"/>
      <c r="E23" s="191"/>
      <c r="F23" s="127"/>
      <c r="G23" s="212"/>
      <c r="H23" s="199"/>
      <c r="I23" s="212"/>
      <c r="J23" s="212"/>
      <c r="K23" s="199"/>
      <c r="L23" s="193"/>
      <c r="S23" s="38"/>
    </row>
    <row r="24" spans="1:15" ht="18" hidden="1" thickBot="1">
      <c r="A24" s="15"/>
      <c r="B24" s="35" t="s">
        <v>12</v>
      </c>
      <c r="C24" s="141" t="s">
        <v>19</v>
      </c>
      <c r="D24" s="143" t="e">
        <f>#REF!/D22</f>
        <v>#REF!</v>
      </c>
      <c r="E24" s="197" t="e">
        <f>#REF!/E22</f>
        <v>#REF!</v>
      </c>
      <c r="F24" s="217" t="e">
        <f>#REF!/F22</f>
        <v>#REF!</v>
      </c>
      <c r="G24" s="224" t="e">
        <f>#REF!/G22</f>
        <v>#REF!</v>
      </c>
      <c r="H24" s="220"/>
      <c r="I24" s="213"/>
      <c r="J24" s="213"/>
      <c r="K24" s="220"/>
      <c r="L24" s="330"/>
      <c r="M24" s="37"/>
      <c r="N24" s="37"/>
      <c r="O24" s="33"/>
    </row>
    <row r="25" spans="1:18" ht="30" hidden="1" thickBot="1">
      <c r="A25" s="17"/>
      <c r="B25" s="73" t="s">
        <v>20</v>
      </c>
      <c r="C25" s="150" t="s">
        <v>21</v>
      </c>
      <c r="D25" s="152"/>
      <c r="E25" s="215"/>
      <c r="F25" s="193">
        <v>328</v>
      </c>
      <c r="G25" s="152">
        <v>288</v>
      </c>
      <c r="H25" s="199"/>
      <c r="I25" s="212"/>
      <c r="J25" s="212"/>
      <c r="K25" s="199"/>
      <c r="L25" s="193"/>
      <c r="M25" s="33"/>
      <c r="N25" s="33"/>
      <c r="Q25" s="36"/>
      <c r="R25" s="36"/>
    </row>
    <row r="26" spans="1:18" ht="18" hidden="1" thickBot="1">
      <c r="A26" s="72"/>
      <c r="B26" s="76"/>
      <c r="C26" s="155"/>
      <c r="D26" s="157"/>
      <c r="E26" s="158"/>
      <c r="F26" s="218"/>
      <c r="G26" s="225"/>
      <c r="H26" s="221"/>
      <c r="I26" s="214"/>
      <c r="J26" s="214"/>
      <c r="K26" s="221"/>
      <c r="L26" s="331"/>
      <c r="M26" s="33"/>
      <c r="N26" s="33"/>
      <c r="Q26" s="36"/>
      <c r="R26" s="36"/>
    </row>
    <row r="27" spans="3:17" ht="17.25"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33"/>
      <c r="N27" s="33"/>
      <c r="Q27" s="36"/>
    </row>
    <row r="28" spans="13:17" ht="15">
      <c r="M28" s="33"/>
      <c r="N28" s="33"/>
      <c r="Q28" s="36"/>
    </row>
    <row r="29" spans="13:17" ht="15">
      <c r="M29" s="33"/>
      <c r="N29" s="33"/>
      <c r="Q29" s="36"/>
    </row>
    <row r="30" spans="13:17" ht="15">
      <c r="M30" s="33"/>
      <c r="N30" s="33"/>
      <c r="Q30" s="36"/>
    </row>
    <row r="31" spans="9:17" ht="17.25">
      <c r="I31" s="232"/>
      <c r="M31" s="33"/>
      <c r="N31" s="33"/>
      <c r="Q31" s="36"/>
    </row>
    <row r="32" spans="10:17" ht="15">
      <c r="J32" s="20"/>
      <c r="M32" s="33"/>
      <c r="N32" s="33"/>
      <c r="Q32" s="36"/>
    </row>
    <row r="33" spans="13:17" ht="15">
      <c r="M33" s="33"/>
      <c r="N33" s="33"/>
      <c r="Q33" s="36"/>
    </row>
    <row r="34" spans="13:17" ht="15">
      <c r="M34" s="33"/>
      <c r="N34" s="33"/>
      <c r="Q34" s="36"/>
    </row>
    <row r="35" spans="17:18" ht="15">
      <c r="Q35" s="37"/>
      <c r="R35" s="36"/>
    </row>
    <row r="37" ht="15">
      <c r="Q37" s="36"/>
    </row>
  </sheetData>
  <sheetProtection/>
  <mergeCells count="14">
    <mergeCell ref="A3:A8"/>
    <mergeCell ref="B3:B8"/>
    <mergeCell ref="C3:C8"/>
    <mergeCell ref="D3:D8"/>
    <mergeCell ref="E3:E8"/>
    <mergeCell ref="F3:F8"/>
    <mergeCell ref="I3:I8"/>
    <mergeCell ref="J3:J8"/>
    <mergeCell ref="K3:K8"/>
    <mergeCell ref="L3:L6"/>
    <mergeCell ref="B1:K1"/>
    <mergeCell ref="B2:K2"/>
    <mergeCell ref="G3:G8"/>
    <mergeCell ref="H3:H8"/>
  </mergeCells>
  <printOptions horizontalCentered="1"/>
  <pageMargins left="0" right="0" top="0.5905511811023623" bottom="0.5905511811023623" header="0.5118110236220472" footer="0.5118110236220472"/>
  <pageSetup blackAndWhite="1"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Jana Kraleva</cp:lastModifiedBy>
  <cp:lastPrinted>2017-01-22T10:39:34Z</cp:lastPrinted>
  <dcterms:created xsi:type="dcterms:W3CDTF">2007-03-06T10:24:29Z</dcterms:created>
  <dcterms:modified xsi:type="dcterms:W3CDTF">2021-06-01T13:53:42Z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DPHQR24R7UUP-7-256</vt:lpwstr>
  </property>
  <property fmtid="{D5CDD505-2E9C-101B-9397-08002B2CF9AE}" pid="4" name="_dlc_DocIdItemGu">
    <vt:lpwstr>6737201e-dd21-41e5-a620-8501c7b5e6e2</vt:lpwstr>
  </property>
  <property fmtid="{D5CDD505-2E9C-101B-9397-08002B2CF9AE}" pid="5" name="_dlc_DocIdU">
    <vt:lpwstr>https://www.uni-ruse.bg/university/_layouts/15/DocIdRedir.aspx?ID=DPHQR24R7UUP-7-256, DPHQR24R7UUP-7-256</vt:lpwstr>
  </property>
</Properties>
</file>